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uditool-my.sharepoint.com/personal/nilmarieth_sanchez_auditool_org/Documents/Documentos/Matrices de riesgos/Matrices Dairon/"/>
    </mc:Choice>
  </mc:AlternateContent>
  <xr:revisionPtr revIDLastSave="0" documentId="8_{DFAE2B7A-35AB-4702-A92C-ACA90FF5258A}" xr6:coauthVersionLast="47" xr6:coauthVersionMax="47" xr10:uidLastSave="{00000000-0000-0000-0000-000000000000}"/>
  <bookViews>
    <workbookView xWindow="-28920" yWindow="-120" windowWidth="29040" windowHeight="15720" tabRatio="500" xr2:uid="{00000000-000D-0000-FFFF-FFFF00000000}"/>
  </bookViews>
  <sheets>
    <sheet name="Presentación" sheetId="1" r:id="rId1"/>
    <sheet name="Parámetros" sheetId="2" r:id="rId2"/>
    <sheet name="Matriz" sheetId="3" r:id="rId3"/>
    <sheet name="Dashboard ejecutivo" sheetId="5" r:id="rId4"/>
  </sheets>
  <definedNames>
    <definedName name="_xlnm._FilterDatabase" localSheetId="2" hidden="1">Matriz!$A$9:$V$69</definedName>
    <definedName name="EscalaImpactoMatriz">Parámetros!$C$21:$E$21</definedName>
    <definedName name="EscalaProbabilidadMatriz">Parámetros!$B$22:$B$24</definedName>
    <definedName name="ListaCategorias">Parámetros!$B$40:INDEX(Parámetros!$B$40:$B$59,MAX(1,COUNTA(Parámetros!$B$40:$B$59)))</definedName>
    <definedName name="ListaEtapas">Parámetros!$F$40:INDEX(Parámetros!$F$40:$F$59,MAX(1,COUNTA(Parámetros!$F$40:$F$59)))</definedName>
    <definedName name="ListaFactores">Parámetros!$F$63:INDEX(Parámetros!$F$63:$F$74,MAX(1,COUNTA(Parámetros!$F$63:$F$74)))</definedName>
    <definedName name="ListaImpactos">Parámetros!$B$16:$B$18</definedName>
    <definedName name="ListaNiveles">Parámetros!$B$29:$B$32</definedName>
    <definedName name="ListaProbabilidades">Parámetros!$B$10:$B$12</definedName>
    <definedName name="ListaResponsables">Parámetros!$B$78:INDEX(Parámetros!$B$78:$B$91,MAX(1,COUNTA(Parámetros!$B$78:$B$91)))</definedName>
    <definedName name="ListaTipos">Parámetros!$B$63:INDEX(Parámetros!$B$63:$B$74,MAX(1,COUNTA(Parámetros!$B$63:$B$74)))</definedName>
    <definedName name="MatrizCalificacion">Parámetros!$C$22:$E$24</definedName>
    <definedName name="Nivel_Riesgo_1">Parámetros!$B$32</definedName>
    <definedName name="Nivel_Riesgo_2">Parámetros!$B$31</definedName>
    <definedName name="Nivel_Riesgo_3">Parámetros!$B$30</definedName>
    <definedName name="Nivel_Riesgo_4">Parámetros!$B$29</definedName>
    <definedName name="PrioridadesNiveles">Parámetros!$C$29:$C$32</definedName>
    <definedName name="_xlnm.Print_Titles" localSheetId="2">Matriz!$9:$9</definedName>
    <definedName name="UmbralEjecutivoAlto">Parámetros!$E$36</definedName>
    <definedName name="UmbralEjecutivoMedio">Parámetros!$F$36</definedName>
    <definedName name="UmbralExposicionAlta">Parámetros!$E$35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67" i="5" l="1"/>
  <c r="B66" i="5"/>
  <c r="B65" i="5"/>
  <c r="B64" i="5"/>
  <c r="B35" i="5"/>
  <c r="M29" i="5"/>
  <c r="M27" i="5"/>
  <c r="M26" i="5"/>
  <c r="L22" i="5"/>
  <c r="L20" i="5"/>
  <c r="B18" i="5"/>
  <c r="B17" i="5"/>
  <c r="L16" i="5"/>
  <c r="B16" i="5"/>
  <c r="B15" i="5"/>
  <c r="B9" i="5"/>
  <c r="G104" i="2"/>
  <c r="G103" i="2"/>
  <c r="G102" i="2"/>
  <c r="G101" i="2"/>
  <c r="G100" i="2"/>
  <c r="G99" i="2"/>
  <c r="G98" i="2"/>
  <c r="G97" i="2"/>
  <c r="G96" i="2"/>
  <c r="G95" i="2"/>
  <c r="F24" i="2"/>
  <c r="E24" i="2"/>
  <c r="D24" i="2"/>
  <c r="C24" i="2"/>
  <c r="B24" i="2"/>
  <c r="F23" i="2"/>
  <c r="E23" i="2"/>
  <c r="D23" i="2"/>
  <c r="C23" i="2"/>
  <c r="B23" i="2"/>
  <c r="F22" i="2"/>
  <c r="E22" i="2"/>
  <c r="D22" i="2"/>
  <c r="C22" i="2"/>
  <c r="B22" i="2"/>
  <c r="I21" i="2"/>
  <c r="H21" i="2"/>
  <c r="G21" i="2"/>
  <c r="E21" i="2"/>
  <c r="D21" i="2"/>
  <c r="C21" i="2"/>
  <c r="V69" i="3"/>
  <c r="O69" i="3"/>
  <c r="T69" i="3" s="1"/>
  <c r="U69" i="3" s="1"/>
  <c r="K69" i="3"/>
  <c r="S69" i="3" s="1"/>
  <c r="V68" i="3"/>
  <c r="O68" i="3"/>
  <c r="T68" i="3" s="1"/>
  <c r="U68" i="3" s="1"/>
  <c r="K68" i="3"/>
  <c r="S68" i="3" s="1"/>
  <c r="V67" i="3"/>
  <c r="O67" i="3"/>
  <c r="T67" i="3" s="1"/>
  <c r="U67" i="3" s="1"/>
  <c r="K67" i="3"/>
  <c r="S67" i="3" s="1"/>
  <c r="V66" i="3"/>
  <c r="O66" i="3"/>
  <c r="T66" i="3" s="1"/>
  <c r="U66" i="3" s="1"/>
  <c r="K66" i="3"/>
  <c r="S66" i="3" s="1"/>
  <c r="V65" i="3"/>
  <c r="O65" i="3"/>
  <c r="T65" i="3" s="1"/>
  <c r="U65" i="3" s="1"/>
  <c r="K65" i="3"/>
  <c r="S65" i="3" s="1"/>
  <c r="V64" i="3"/>
  <c r="O64" i="3"/>
  <c r="T64" i="3" s="1"/>
  <c r="U64" i="3" s="1"/>
  <c r="K64" i="3"/>
  <c r="S64" i="3" s="1"/>
  <c r="V63" i="3"/>
  <c r="O63" i="3"/>
  <c r="T63" i="3" s="1"/>
  <c r="U63" i="3" s="1"/>
  <c r="K63" i="3"/>
  <c r="S63" i="3" s="1"/>
  <c r="V62" i="3"/>
  <c r="O62" i="3"/>
  <c r="T62" i="3" s="1"/>
  <c r="U62" i="3" s="1"/>
  <c r="K62" i="3"/>
  <c r="S62" i="3" s="1"/>
  <c r="V61" i="3"/>
  <c r="O61" i="3"/>
  <c r="T61" i="3" s="1"/>
  <c r="U61" i="3" s="1"/>
  <c r="K61" i="3"/>
  <c r="S61" i="3" s="1"/>
  <c r="V60" i="3"/>
  <c r="O60" i="3"/>
  <c r="T60" i="3" s="1"/>
  <c r="U60" i="3" s="1"/>
  <c r="V59" i="3"/>
  <c r="V58" i="3"/>
  <c r="V57" i="3"/>
  <c r="V56" i="3"/>
  <c r="V55" i="3"/>
  <c r="V54" i="3"/>
  <c r="V53" i="3"/>
  <c r="V52" i="3"/>
  <c r="V51" i="3"/>
  <c r="V50" i="3"/>
  <c r="V49" i="3"/>
  <c r="O49" i="3"/>
  <c r="T49" i="3" s="1"/>
  <c r="U49" i="3" s="1"/>
  <c r="K49" i="3"/>
  <c r="S49" i="3" s="1"/>
  <c r="V48" i="3"/>
  <c r="O48" i="3"/>
  <c r="T48" i="3" s="1"/>
  <c r="U48" i="3" s="1"/>
  <c r="V47" i="3"/>
  <c r="V46" i="3"/>
  <c r="V45" i="3"/>
  <c r="V44" i="3"/>
  <c r="O44" i="3"/>
  <c r="T44" i="3" s="1"/>
  <c r="U44" i="3" s="1"/>
  <c r="V43" i="3"/>
  <c r="V42" i="3"/>
  <c r="V41" i="3"/>
  <c r="V40" i="3"/>
  <c r="V39" i="3"/>
  <c r="V38" i="3"/>
  <c r="V37" i="3"/>
  <c r="V36" i="3"/>
  <c r="O36" i="3"/>
  <c r="T36" i="3" s="1"/>
  <c r="U36" i="3" s="1"/>
  <c r="K36" i="3"/>
  <c r="S36" i="3" s="1"/>
  <c r="V35" i="3"/>
  <c r="O35" i="3"/>
  <c r="T35" i="3" s="1"/>
  <c r="U35" i="3" s="1"/>
  <c r="K35" i="3"/>
  <c r="S35" i="3" s="1"/>
  <c r="V34" i="3"/>
  <c r="O34" i="3"/>
  <c r="T34" i="3" s="1"/>
  <c r="U34" i="3" s="1"/>
  <c r="K34" i="3"/>
  <c r="S34" i="3" s="1"/>
  <c r="V33" i="3"/>
  <c r="O33" i="3"/>
  <c r="T33" i="3" s="1"/>
  <c r="U33" i="3" s="1"/>
  <c r="K33" i="3"/>
  <c r="S33" i="3" s="1"/>
  <c r="V32" i="3"/>
  <c r="O32" i="3"/>
  <c r="T32" i="3" s="1"/>
  <c r="U32" i="3" s="1"/>
  <c r="K32" i="3"/>
  <c r="S32" i="3" s="1"/>
  <c r="V31" i="3"/>
  <c r="V30" i="3"/>
  <c r="V29" i="3"/>
  <c r="V28" i="3"/>
  <c r="V27" i="3"/>
  <c r="V26" i="3"/>
  <c r="V25" i="3"/>
  <c r="V24" i="3"/>
  <c r="V23" i="3"/>
  <c r="O23" i="3"/>
  <c r="T23" i="3" s="1"/>
  <c r="U23" i="3" s="1"/>
  <c r="K23" i="3"/>
  <c r="S23" i="3" s="1"/>
  <c r="V22" i="3"/>
  <c r="O22" i="3"/>
  <c r="T22" i="3" s="1"/>
  <c r="U22" i="3" s="1"/>
  <c r="V21" i="3"/>
  <c r="V20" i="3"/>
  <c r="V19" i="3"/>
  <c r="V18" i="3"/>
  <c r="O18" i="3"/>
  <c r="T18" i="3" s="1"/>
  <c r="U18" i="3" s="1"/>
  <c r="K18" i="3"/>
  <c r="S18" i="3" s="1"/>
  <c r="V17" i="3"/>
  <c r="O17" i="3"/>
  <c r="T17" i="3" s="1"/>
  <c r="U17" i="3" s="1"/>
  <c r="K17" i="3"/>
  <c r="S17" i="3" s="1"/>
  <c r="V16" i="3"/>
  <c r="O16" i="3"/>
  <c r="T16" i="3" s="1"/>
  <c r="U16" i="3" s="1"/>
  <c r="K16" i="3"/>
  <c r="S16" i="3" s="1"/>
  <c r="V15" i="3"/>
  <c r="V14" i="3"/>
  <c r="V13" i="3"/>
  <c r="O13" i="3"/>
  <c r="K13" i="3"/>
  <c r="S13" i="3" s="1"/>
  <c r="V12" i="3"/>
  <c r="O12" i="3"/>
  <c r="T12" i="3" s="1"/>
  <c r="U12" i="3" s="1"/>
  <c r="K12" i="3"/>
  <c r="S12" i="3" s="1"/>
  <c r="V11" i="3"/>
  <c r="O11" i="3"/>
  <c r="T11" i="3" s="1"/>
  <c r="U11" i="3" s="1"/>
  <c r="K11" i="3"/>
  <c r="S11" i="3" s="1"/>
  <c r="V10" i="3" a="1"/>
  <c r="V10" i="3" s="1"/>
  <c r="K60" i="3" l="1"/>
  <c r="S60" i="3" s="1"/>
  <c r="O59" i="3"/>
  <c r="T59" i="3" s="1"/>
  <c r="U59" i="3" s="1"/>
  <c r="K59" i="3"/>
  <c r="S59" i="3" s="1"/>
  <c r="O58" i="3"/>
  <c r="T58" i="3" s="1"/>
  <c r="U58" i="3" s="1"/>
  <c r="K58" i="3"/>
  <c r="S58" i="3" s="1"/>
  <c r="O57" i="3"/>
  <c r="T57" i="3" s="1"/>
  <c r="U57" i="3" s="1"/>
  <c r="K57" i="3"/>
  <c r="S57" i="3" s="1"/>
  <c r="O56" i="3"/>
  <c r="T56" i="3" s="1"/>
  <c r="U56" i="3" s="1"/>
  <c r="K56" i="3"/>
  <c r="S56" i="3" s="1"/>
  <c r="O55" i="3"/>
  <c r="T55" i="3" s="1"/>
  <c r="U55" i="3" s="1"/>
  <c r="K55" i="3"/>
  <c r="S55" i="3" s="1"/>
  <c r="K44" i="3"/>
  <c r="S44" i="3" s="1"/>
  <c r="O43" i="3"/>
  <c r="T43" i="3" s="1"/>
  <c r="U43" i="3" s="1"/>
  <c r="O41" i="3"/>
  <c r="T41" i="3" s="1"/>
  <c r="U41" i="3" s="1"/>
  <c r="K41" i="3"/>
  <c r="S41" i="3" s="1"/>
  <c r="O40" i="3"/>
  <c r="T40" i="3" s="1"/>
  <c r="U40" i="3" s="1"/>
  <c r="K40" i="3"/>
  <c r="S40" i="3" s="1"/>
  <c r="O31" i="3"/>
  <c r="T31" i="3" s="1"/>
  <c r="U31" i="3" s="1"/>
  <c r="K31" i="3"/>
  <c r="S31" i="3" s="1"/>
  <c r="O29" i="3"/>
  <c r="T29" i="3" s="1"/>
  <c r="U29" i="3" s="1"/>
  <c r="K29" i="3"/>
  <c r="S29" i="3" s="1"/>
  <c r="O28" i="3"/>
  <c r="T28" i="3" s="1"/>
  <c r="U28" i="3" s="1"/>
  <c r="K28" i="3"/>
  <c r="S28" i="3" s="1"/>
  <c r="O27" i="3"/>
  <c r="T27" i="3" s="1"/>
  <c r="U27" i="3" s="1"/>
  <c r="K27" i="3"/>
  <c r="S27" i="3" s="1"/>
  <c r="O26" i="3"/>
  <c r="T26" i="3" s="1"/>
  <c r="U26" i="3" s="1"/>
  <c r="K26" i="3"/>
  <c r="S26" i="3" s="1"/>
  <c r="O25" i="3"/>
  <c r="T25" i="3" s="1"/>
  <c r="U25" i="3" s="1"/>
  <c r="K25" i="3"/>
  <c r="S25" i="3" s="1"/>
  <c r="O24" i="3"/>
  <c r="T24" i="3" s="1"/>
  <c r="U24" i="3" s="1"/>
  <c r="K24" i="3"/>
  <c r="S24" i="3" s="1"/>
  <c r="K22" i="3"/>
  <c r="S22" i="3" s="1"/>
  <c r="O21" i="3"/>
  <c r="T21" i="3" s="1"/>
  <c r="U21" i="3" s="1"/>
  <c r="K21" i="3"/>
  <c r="S21" i="3" s="1"/>
  <c r="O19" i="3"/>
  <c r="T19" i="3" s="1"/>
  <c r="U19" i="3" s="1"/>
  <c r="K19" i="3"/>
  <c r="S19" i="3" s="1"/>
  <c r="O10" i="3"/>
  <c r="K10" i="3"/>
  <c r="K48" i="3"/>
  <c r="S48" i="3" s="1"/>
  <c r="O47" i="3"/>
  <c r="T47" i="3" s="1"/>
  <c r="U47" i="3" s="1"/>
  <c r="K47" i="3"/>
  <c r="S47" i="3" s="1"/>
  <c r="O46" i="3"/>
  <c r="T46" i="3" s="1"/>
  <c r="U46" i="3" s="1"/>
  <c r="K46" i="3"/>
  <c r="S46" i="3" s="1"/>
  <c r="O45" i="3"/>
  <c r="T45" i="3" s="1"/>
  <c r="U45" i="3" s="1"/>
  <c r="K45" i="3"/>
  <c r="S45" i="3" s="1"/>
  <c r="K43" i="3"/>
  <c r="S43" i="3" s="1"/>
  <c r="O42" i="3"/>
  <c r="T42" i="3" s="1"/>
  <c r="U42" i="3" s="1"/>
  <c r="K42" i="3"/>
  <c r="S42" i="3" s="1"/>
  <c r="O30" i="3"/>
  <c r="T30" i="3" s="1"/>
  <c r="U30" i="3" s="1"/>
  <c r="K30" i="3"/>
  <c r="S30" i="3" s="1"/>
  <c r="O20" i="3"/>
  <c r="T20" i="3" s="1"/>
  <c r="U20" i="3" s="1"/>
  <c r="K20" i="3"/>
  <c r="S20" i="3" s="1"/>
  <c r="O15" i="3"/>
  <c r="T15" i="3" s="1"/>
  <c r="U15" i="3" s="1"/>
  <c r="K15" i="3"/>
  <c r="S15" i="3" s="1"/>
  <c r="O14" i="3"/>
  <c r="T14" i="3" s="1"/>
  <c r="U14" i="3" s="1"/>
  <c r="K14" i="3"/>
  <c r="S14" i="3" s="1"/>
  <c r="F67" i="5"/>
  <c r="F66" i="5"/>
  <c r="F65" i="5"/>
  <c r="F64" i="5"/>
  <c r="O52" i="3"/>
  <c r="K53" i="3"/>
  <c r="O53" i="3"/>
  <c r="K54" i="3"/>
  <c r="S54" i="3" s="1"/>
  <c r="O54" i="3"/>
  <c r="O39" i="3"/>
  <c r="K37" i="3"/>
  <c r="K39" i="3"/>
  <c r="S39" i="3" s="1"/>
  <c r="O38" i="3"/>
  <c r="T38" i="3" s="1"/>
  <c r="U38" i="3" s="1"/>
  <c r="K38" i="3"/>
  <c r="S38" i="3" s="1"/>
  <c r="O37" i="3"/>
  <c r="K50" i="3"/>
  <c r="S50" i="3" s="1"/>
  <c r="O50" i="3"/>
  <c r="K51" i="3"/>
  <c r="S51" i="3" s="1"/>
  <c r="O51" i="3"/>
  <c r="T51" i="3" s="1"/>
  <c r="U51" i="3" s="1"/>
  <c r="K52" i="3"/>
  <c r="S52" i="3" s="1"/>
  <c r="T13" i="3"/>
  <c r="U13" i="3" s="1"/>
  <c r="T10" i="3"/>
  <c r="S10" i="3"/>
  <c r="E15" i="5" l="1"/>
  <c r="S37" i="3"/>
  <c r="F15" i="5"/>
  <c r="T37" i="3"/>
  <c r="H66" i="5" s="1"/>
  <c r="B20" i="5"/>
  <c r="H9" i="5"/>
  <c r="L14" i="5"/>
  <c r="B34" i="5"/>
  <c r="M28" i="5"/>
  <c r="U10" i="3"/>
  <c r="T52" i="3"/>
  <c r="U52" i="3" s="1"/>
  <c r="S53" i="3"/>
  <c r="E16" i="5"/>
  <c r="E18" i="5"/>
  <c r="E17" i="5"/>
  <c r="T53" i="3"/>
  <c r="U53" i="3" s="1"/>
  <c r="T54" i="3"/>
  <c r="U54" i="3" s="1"/>
  <c r="T39" i="3"/>
  <c r="U39" i="3" s="1"/>
  <c r="F18" i="5"/>
  <c r="F17" i="5"/>
  <c r="F16" i="5"/>
  <c r="T50" i="3"/>
  <c r="U50" i="3" s="1"/>
  <c r="B36" i="5" l="1" a="1"/>
  <c r="G15" i="5"/>
  <c r="G18" i="5"/>
  <c r="G17" i="5"/>
  <c r="E9" i="5"/>
  <c r="A6" i="5" s="1"/>
  <c r="H67" i="5"/>
  <c r="M30" i="5"/>
  <c r="J31" i="5" s="1"/>
  <c r="L18" i="5"/>
  <c r="H64" i="5"/>
  <c r="H65" i="5"/>
  <c r="U37" i="3"/>
  <c r="H29" i="5" s="1"/>
  <c r="G16" i="5"/>
  <c r="I27" i="5" l="1"/>
  <c r="B27" i="5"/>
  <c r="C27" i="5"/>
  <c r="F27" i="5"/>
  <c r="H27" i="5"/>
  <c r="B28" i="5"/>
  <c r="F28" i="5"/>
  <c r="I28" i="5"/>
  <c r="C29" i="5"/>
  <c r="I29" i="5"/>
  <c r="F31" i="5"/>
  <c r="I31" i="5"/>
  <c r="C30" i="5"/>
  <c r="H30" i="5"/>
  <c r="B31" i="5"/>
  <c r="C31" i="5"/>
  <c r="H31" i="5"/>
  <c r="F29" i="5"/>
  <c r="F30" i="5"/>
  <c r="C28" i="5"/>
  <c r="H28" i="5"/>
  <c r="B29" i="5"/>
  <c r="B30" i="5"/>
  <c r="I30" i="5"/>
  <c r="B36"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<sst xmlns="http://schemas.openxmlformats.org/spreadsheetml/2006/main" count="1206" uniqueCount="716">
  <si>
    <t>Matriz de riesgos de fraude por identidad sintética en fintech</t>
  </si>
  <si>
    <t>Introducción</t>
  </si>
  <si>
    <t>La Matriz de Riesgos de Fraude por Identidad Sintética en Fintech es una herramienta diseñada para apoyar la identificación, evaluación, tratamiento y seguimiento de los riesgos derivados de las identidades sintéticas: "clientes" que no corresponden a ninguna persona real, fabricados combinando datos verdaderos (un número de identificación válido, una dirección existente) con datos falsos (nombres, fechas, fotografías), y vinculados a la entidad a través de sus propios canales digitales.
A diferencia del robo de identidad tradicional, en el fraude sintético no hay una víctima que reclame: nadie llama a decir "yo no abrí esa cuenta", porque la persona no existe. El defraudador crea la identidad, la vincula por el onboarding digital, la incuba con actividad mínima durante meses, construye pacientemente un historial crediticio con productos pequeños bien pagados y, cuando la entidad le ha ampliado los cupos, ejecuta el "bust-out": dispone de todo el crédito disponible y desaparece. La pérdida suele registrarse como incumplimiento crediticio ordinario, por lo que muchas organizaciones ni siquiera dimensionan cuánto de su cartera vencida es en realidad fraude.
Esto convierte a la identidad sintética en uno de los fraudes de más rápido crecimiento contra el sector financiero digital. Las fintech son especialmente atractivas: onboarding remoto con fricción mínima, decisiones automatizadas en minutos, verificación dependiente de proveedores y presión comercial por aprobar rápido. A ello se suman los datos personales masivamente comprometidos en brechas, los deepfakes capaces de superar pruebas de vida y las granjas de dispositivos que industrializan la creación de cuentas.
En este contexto, la gestión de riesgos permite reconocer dónde el proceso de vinculación, el monitoreo y los modelos dejan espacio a identidades sintéticas, cuáles son sus causas y consecuencias, qué controles existen y qué nivel de exposición permanece. Auditoría interna puede utilizar esta información para comprender las áreas de mayor exposición, evaluar la adecuada gestión de riesgos y controles, y orientar sus actividades de aseguramiento y asesoría con un enfoque basado en riesgos, en línea con las Normas Globales de Auditoría Interna (NOGAI), que requieren que el plan de auditoría se fundamente en una evaluación documentada de los riesgos de la organización (Norma 9.4).</t>
  </si>
  <si>
    <t>Objetivo</t>
  </si>
  <si>
    <t>Facilitar la identificación y evaluación estructurada de los riesgos de fraude por identidad sintética en entidades fintech y financieras digitales (creación e incubación de identidades, evasión de KYC/AML, bust-out, mulas, deepfakes y abuso de canales); determinar el nivel de riesgo inherente y residual; documentar controles, responsables y planes de tratamiento, y proporcionar información consolidada que apoye la gestión del riesgo de fraude y la planificación de auditorías internas.</t>
  </si>
  <si>
    <t>Alcance</t>
  </si>
  <si>
    <t>La herramienta puede utilizarse para analizar el fraude por identidad sintética en cuentas de depósito digitales, tarjetas de crédito, créditos de consumo, billeteras digitales, BNPL, remesas, activos virtuales, cuentas empresariales, APIs abiertas / open finance y canales de corresponsales, en fintech, bancos digitales, compañías de financiamiento y entidades con vinculación remota. No incluye el robo de identidad de personas reales que reclaman como víctimas (aunque comparte controles) y no sustituye evaluaciones técnicas especializadas de los modelos, pruebas de intrusión ni peritajes forenses que requieran expertos.</t>
  </si>
  <si>
    <t>Instrucciones de uso</t>
  </si>
  <si>
    <t>Configuración disponible en Parámetros</t>
  </si>
  <si>
    <t>Elemento configurable</t>
  </si>
  <si>
    <t>Efecto en la herramienta</t>
  </si>
  <si>
    <t>Categorías de riesgo</t>
  </si>
  <si>
    <t>Alimentan la lista desplegable de la Matriz y la columna Categoría de los cinco riesgos residuales prioritarios del Dashboard.</t>
  </si>
  <si>
    <t>Etapas del ciclo de vida</t>
  </si>
  <si>
    <t>Alimentan la lista desplegable de la Matriz y permiten filtrar la concentración de riesgos a lo largo del ciclo de vida del fraude.</t>
  </si>
  <si>
    <t>Tipos de producto o canal</t>
  </si>
  <si>
    <t>Permiten diferenciar cuentas digitales, tarjetas, créditos, billeteras, BNPL, remesas, cripto y otros productos o canales en la Matriz.</t>
  </si>
  <si>
    <t>Factores de exposición principal</t>
  </si>
  <si>
    <t>Alimentan los indicadores específicos del Dashboard (verificación de identidad débil en onboarding, sin validación cruzada con fuentes oficiales y burós, sin monitoreo de comportamiento post-vinculación, modelos antifraude desactualizados o sin ajuste, etc.).</t>
  </si>
  <si>
    <t>Responsables del riesgo</t>
  </si>
  <si>
    <t>Definen las áreas disponibles para asignar la responsabilidad de cada riesgo.</t>
  </si>
  <si>
    <t>Probabilidad</t>
  </si>
  <si>
    <t>Define las opciones disponibles para la valoración inherente y residual.</t>
  </si>
  <si>
    <t>Impacto</t>
  </si>
  <si>
    <t>Niveles de riesgo</t>
  </si>
  <si>
    <t>Define las denominaciones de los resultados de la matriz de calificación.</t>
  </si>
  <si>
    <t>Matriz de calificación</t>
  </si>
  <si>
    <t>Define qué nivel de riesgo corresponde a cada combinación de Probabilidad e Impacto.</t>
  </si>
  <si>
    <t>Prioridad de niveles</t>
  </si>
  <si>
    <t>Permite comparar exposición inherente y residual y ordenar los cinco riesgos residuales prioritarios del Dashboard.</t>
  </si>
  <si>
    <t>Umbral de exposición alta</t>
  </si>
  <si>
    <t>Determina desde qué prioridad un riesgo residual se considera de exposición alta. En la misma sección se configuran los porcentajes que definen el estado general de exposición del Resumen ejecutivo.</t>
  </si>
  <si>
    <t>Glosario y banderas rojas</t>
  </si>
  <si>
    <t>Material de apoyo para auditores no técnicos: definiciones sencillas y señales de alerta para las pruebas de auditoría.</t>
  </si>
  <si>
    <t>Importante</t>
  </si>
  <si>
    <t>Los cambios realizados en Parámetros afectan las listas, cálculos y análisis asociados; antes de modificar escalas o criterios, verifique que la metodología sea consistente con las políticas de gestión de riesgos, prevención de fraude y cumplimiento (SARLAFT/KYC-AML) de la organización. Las hojas no están protegidas: no modifique las fórmulas ni las columnas de cálculo automático de la Matriz (identificadas con encabezado celeste o gris). Recuerde que los riesgos, controles y planes precargados son únicamente ejemplos de referencia: no constituyen una exigencia de ningún estándar y deben ajustarse, reemplazarse o eliminarse según la realidad de cada organización.</t>
  </si>
  <si>
    <t>Sugerencia</t>
  </si>
  <si>
    <t>Realice la configuración inicial antes de comenzar el diligenciamiento, valide los riesgos precargados con los equipos de prevención de fraude, cumplimiento, onboarding, modelos y tecnología, revise periódicamente la evaluación residual y utilice el Dashboard como herramienta de priorización. Cuando cambie la metodología de evaluación, el proveedor de verificación o el modelo antifraude, documente el cambio y revise su efecto sobre los riesgos previamente registrados.</t>
  </si>
  <si>
    <t>Parámetros – Matriz de riesgos de fraude 
por identidad sintética en fintech</t>
  </si>
  <si>
    <t>Configure aquí los catálogos y criterios utilizados por las listas, cálculos y Dashboard. Mantenga los catálogos consecutivos y evite filas vacías entre valores. Los términos técnicos se explican en el glosario (sección 9) y las señales de alerta en la sección 10.</t>
  </si>
  <si>
    <t>1. Escala de probabilidad</t>
  </si>
  <si>
    <t>Nivel</t>
  </si>
  <si>
    <t>Criterio orientativo</t>
  </si>
  <si>
    <t>Baja</t>
  </si>
  <si>
    <t>Poco probable: los controles de verificación operan en capas, no existe evidencia del patrón de fraude en la entidad y su incidencia en el segmento es baja.</t>
  </si>
  <si>
    <t>Media</t>
  </si>
  <si>
    <t>Posible: existen debilidades conocidas o controles inconsistentes que podrían ser explotados durante el periodo evaluado.</t>
  </si>
  <si>
    <t>Alta</t>
  </si>
  <si>
    <t>Probable o recurrente: el patrón de fraude es habitual en el segmento fintech o ya se han identificado casos o indicios en la organización.</t>
  </si>
  <si>
    <t>2. Escala de impacto</t>
  </si>
  <si>
    <t>Bajo</t>
  </si>
  <si>
    <t>Consecuencia limitada: caso aislado de bajo monto, absorbido por la operación normal sin efecto en los indicadores de la entidad.</t>
  </si>
  <si>
    <t>Medio</t>
  </si>
  <si>
    <t>Consecuencia relevante: pérdidas acumuladas relevantes, contaminación parcial de la cartera o de la base de clientes, o esfuerzo significativo de investigación y remediación.</t>
  </si>
  <si>
    <t>Alto</t>
  </si>
  <si>
    <t>Consecuencia severa: pérdidas materiales por bust-out coordinado, sanción regulatoria, afectación de convenios con franquicias o corresponsales, o daño reputacional público.</t>
  </si>
  <si>
    <t>3. Matriz de calificación del nivel de riesgo</t>
  </si>
  <si>
    <t>Resultado / Impacto</t>
  </si>
  <si>
    <t>Config. (1-4)</t>
  </si>
  <si>
    <t>Configuración: use valores 1 a 4, donde 1 corresponde al primer nivel de riesgo (mayor severidad) y 4 al cuarto nivel (menor severidad). La matriz visible de la izquierda muestra automáticamente el nombre del nivel según la configuración de la derecha.</t>
  </si>
  <si>
    <t>4. Niveles de riesgo y prioridad</t>
  </si>
  <si>
    <t>Nivel de riesgo</t>
  </si>
  <si>
    <t>Prioridad</t>
  </si>
  <si>
    <t>Interpretación</t>
  </si>
  <si>
    <t>Crítico</t>
  </si>
  <si>
    <t>Exposición máxima. Requiere atención prioritaria y decisiones oportunas de la alta dirección y del Comité de Auditoría.</t>
  </si>
  <si>
    <t>Significativo</t>
  </si>
  <si>
    <t>Exposición relevante. Requiere tratamiento, monitoreo y seguimiento con responsable y fecha definidos.</t>
  </si>
  <si>
    <t>Moderado</t>
  </si>
  <si>
    <t>Exposición gestionable que requiere controles y seguimiento proporcional.</t>
  </si>
  <si>
    <t>Exposición limitada, normalmente administrable mediante controles rutinarios.</t>
  </si>
  <si>
    <t>5. Criterio de exposición alta</t>
  </si>
  <si>
    <t>Prioridad mínima considerada exposición alta</t>
  </si>
  <si>
    <t>Los riesgos residuales con prioridad igual o superior a este valor se consideran de exposición alta.</t>
  </si>
  <si>
    <t>% de exposición residual alta que activa el estado general "Exposición alta" (E) y "Exposición media" (F)</t>
  </si>
  <si>
    <t>Alimentan el "Estado general de exposición" que muestra el encabezado del Resumen ejecutivo del Dashboard. Por debajo del valor de F el estado es "Exposición controlada".</t>
  </si>
  <si>
    <t>6. Catálogos editables (categorías y etapas del ciclo de vida)</t>
  </si>
  <si>
    <t>Descripción</t>
  </si>
  <si>
    <t>Gobierno del programa antifraude</t>
  </si>
  <si>
    <t>Programa sin dueño ni apetito de riesgo de fraude definido, sin métricas de identidad sintética y con pérdidas por fraude confundidas con pérdidas crediticias.</t>
  </si>
  <si>
    <t>Obtención de datos y creación de la identidad</t>
  </si>
  <si>
    <t>Recolección de datos comprometidos y fabricación de la identidad sintética antes de tocar a la entidad.</t>
  </si>
  <si>
    <t>Onboarding y verificación de identidad</t>
  </si>
  <si>
    <t>Vinculación digital que acepta combinaciones de datos reales y falsos sin detectar que la identidad no corresponde a una persona real.</t>
  </si>
  <si>
    <t>Onboarding y vinculación</t>
  </si>
  <si>
    <t>Solicitud digital, verificación de identidad, prueba de vida y apertura del primer producto.</t>
  </si>
  <si>
    <t>Creación e incubación de identidades sintéticas</t>
  </si>
  <si>
    <t>Fabricación de identidades (datos de menores, fallecidos o números válidos sin historia) y su maduración paciente dentro de la entidad.</t>
  </si>
  <si>
    <t>Incubación y maduración</t>
  </si>
  <si>
    <t>Periodo de actividad mínima "de calentamiento" para que la cuenta parezca legítima.</t>
  </si>
  <si>
    <t>Evasión de KYC/AML y listas</t>
  </si>
  <si>
    <t>Identidades diseñadas para no coincidir con listas restrictivas ni superar los umbrales que disparan debida diligencia ampliada.</t>
  </si>
  <si>
    <t>Construcción de historial crediticio</t>
  </si>
  <si>
    <t>Productos pequeños bien pagados y usuarios autorizados para elevar el score y los cupos.</t>
  </si>
  <si>
    <t>Fraude de crédito y bust-out</t>
  </si>
  <si>
    <t>Construcción de historial y cupo para el "reventón" final: disposición total del crédito disponible y desaparición.</t>
  </si>
  <si>
    <t>Solicitud y ampliación de productos</t>
  </si>
  <si>
    <t>Nuevos productos, aumentos de cupo y aprobaciones basadas en el historial construido.</t>
  </si>
  <si>
    <t>Mulas y monetización</t>
  </si>
  <si>
    <t>Uso de cuentas sintéticas para recibir, dispersar y retirar fondos propios y de otros fraudes.</t>
  </si>
  <si>
    <t>Explotación / bust-out</t>
  </si>
  <si>
    <t>Disposición total del crédito y los cupos disponibles en un periodo corto, sin intención de pago.</t>
  </si>
  <si>
    <t>Abuso de biometría y deepfakes</t>
  </si>
  <si>
    <t>Superación de la prueba de vida y la verificación facial con rostros generados, videos manipulados e inyección de cámara.</t>
  </si>
  <si>
    <t>Monetización y retiro</t>
  </si>
  <si>
    <t>Conversión de lo obtenido en efectivo o activos: retiros, transferencias, remesas, cripto y compras.</t>
  </si>
  <si>
    <t>Datos y burós de crédito</t>
  </si>
  <si>
    <t>Contaminación de burós con historiales sintéticos, archivos delgados fabricados y piggybacking de historiales ajenos.</t>
  </si>
  <si>
    <t>Detección</t>
  </si>
  <si>
    <t>Identificación del patrón sintético en la mora, las alertas o los análisis de la entidad.</t>
  </si>
  <si>
    <t>Monitoreo transaccional post-vinculación</t>
  </si>
  <si>
    <t>Comportamiento de cuentas sintéticas que pasa inadvertido entre la vinculación y la explotación por falta de monitoreo.</t>
  </si>
  <si>
    <t>Investigación y reporte</t>
  </si>
  <si>
    <t>Análisis de casos y redes, preservación de evidencia y reportes a autoridades y burós.</t>
  </si>
  <si>
    <t>Terceros y proveedores de verificación</t>
  </si>
  <si>
    <t>Dependencia de proveedores de validación de identidad, biometría y datos sin evaluar su eficacia, cobertura ni incidentes.</t>
  </si>
  <si>
    <t>Recuperación y remediación</t>
  </si>
  <si>
    <t>Castigo o recuperación de pérdidas, limpieza de la base de clientes y corrección de controles.</t>
  </si>
  <si>
    <t>Canales digitales y APIs</t>
  </si>
  <si>
    <t>Automatización de solicitudes masivas con emuladores, granjas de dispositivos y abuso de APIs abiertas / open finance.</t>
  </si>
  <si>
    <t>Transversal</t>
  </si>
  <si>
    <t>Riesgos que afectan todo el ciclo de vida del fraude por identidad sintética.</t>
  </si>
  <si>
    <t>Respuesta e investigación</t>
  </si>
  <si>
    <t>Incapacidad de distinguir la identidad sintética de la mora ordinaria, investigar redes, preservar evidencia y reportar a las autoridades.</t>
  </si>
  <si>
    <t>Continuidad y cumplimiento regulatorio</t>
  </si>
  <si>
    <t>Sanciones, requerimientos del regulador, pérdida de convenios y remediación masiva de carteras y bases de clientes contaminadas.</t>
  </si>
  <si>
    <t>7. Catálogos complementarios (tipo de producto o canal, factor de exposición y responsables)</t>
  </si>
  <si>
    <t>Tipo de producto o canal</t>
  </si>
  <si>
    <t>Factor de exposición principal</t>
  </si>
  <si>
    <t>Cuenta de depósito digital</t>
  </si>
  <si>
    <t>Cuenta de ahorro o depósito de bajo monto abierta por canales remotos, usual puerta de entrada del fraude.</t>
  </si>
  <si>
    <t>Verificación de identidad débil en onboarding</t>
  </si>
  <si>
    <t>La vinculación acepta documentos y datos sin comprobar que correspondan a una persona real: la puerta de entrada de la identidad sintética.</t>
  </si>
  <si>
    <t>Tarjeta de crédito</t>
  </si>
  <si>
    <t>Producto rotativo cuyo cupo se construye y se revienta en los esquemas de bust-out.</t>
  </si>
  <si>
    <t>Sin validación cruzada con fuentes oficiales y burós</t>
  </si>
  <si>
    <t>Los datos no se contrastan contra registros oficiales de identidad ni burós, por lo que combinaciones inexistentes pasan como válidas.</t>
  </si>
  <si>
    <t>Crédito de consumo digital</t>
  </si>
  <si>
    <t>Préstamos de aprobación rápida y desembolso inmediato solicitados con la identidad sintética.</t>
  </si>
  <si>
    <t>Sin monitoreo de comportamiento post-vinculación</t>
  </si>
  <si>
    <t>Nadie observa el comportamiento de la cuenta después de abierta; la incubación y el bust-out ocurren sin alertas.</t>
  </si>
  <si>
    <t>Billetera digital / pagos</t>
  </si>
  <si>
    <t>Billeteras y cuentas de pago usadas para incubar identidades y mover fondos.</t>
  </si>
  <si>
    <t>Modelos antifraude desactualizados o sin ajuste</t>
  </si>
  <si>
    <t>Los modelos y reglas no se recalibran con los casos y patrones recientes, y el fraude evoluciona más rápido que las defensas.</t>
  </si>
  <si>
    <t>BNPL (compre ahora, pague después)</t>
  </si>
  <si>
    <t>Financiación en el punto de venta con verificación mínima, atractiva para probar identidades.</t>
  </si>
  <si>
    <t>Biometría y prueba de vida vulnerables</t>
  </si>
  <si>
    <t>La verificación facial y la prueba de vida pueden superarse con deepfakes, fotos manipuladas o inyección de cámara.</t>
  </si>
  <si>
    <t>Remesas y giros</t>
  </si>
  <si>
    <t>Envíos y retiros de dinero usados para monetizar y dispersar los fondos del fraude.</t>
  </si>
  <si>
    <t>Presión comercial por aprobación rápida</t>
  </si>
  <si>
    <t>Los objetivos de crecimiento y fricción mínima recortan verificaciones y debilitan los umbrales de rechazo.</t>
  </si>
  <si>
    <t>Activos virtuales / cripto</t>
  </si>
  <si>
    <t>Compra y transferencia de criptoactivos como vía de salida y anonimización de fondos.</t>
  </si>
  <si>
    <t>Datos personales comprometidos disponibles</t>
  </si>
  <si>
    <t>Las brechas masivas de datos proveen la materia prima (números, nombres, direcciones) para fabricar identidades.</t>
  </si>
  <si>
    <t>Cuenta empresarial (persona jurídica sintética)</t>
  </si>
  <si>
    <t>Empresas de papel con representantes o beneficiarios finales inexistentes o fabricados.</t>
  </si>
  <si>
    <t>Sin análisis de vínculos y redes</t>
  </si>
  <si>
    <t>Las solicitudes se evalúan una a una; nadie cruza teléfonos, direcciones, dispositivos o IPs para detectar redes.</t>
  </si>
  <si>
    <t>API abierta / open finance</t>
  </si>
  <si>
    <t>Interfaces de vinculación y consulta expuestas a terceros y susceptibles de automatización.</t>
  </si>
  <si>
    <t>Dependencia de proveedor de verificación</t>
  </si>
  <si>
    <t>La detección descansa en un tercero cuya eficacia, cobertura e incidentes la entidad no conoce ni supervisa.</t>
  </si>
  <si>
    <t>Corresponsales y aliados de distribución</t>
  </si>
  <si>
    <t>Vinculaciones originadas por corresponsales, comercios aliados o fuerzas externas.</t>
  </si>
  <si>
    <t>Canales y APIs sin defensas antiautomatización</t>
  </si>
  <si>
    <t>Los canales aceptan solicitudes generadas por bots, emuladores y granjas de dispositivos a escala industrial.</t>
  </si>
  <si>
    <t>Múltiples / no determinado</t>
  </si>
  <si>
    <t>El riesgo afecta a varios productos o canales, o el tipo aún no se ha determinado.</t>
  </si>
  <si>
    <t>Los cuatro primeros factores del catálogo (Verificación de identidad débil en onboarding; Sin validación cruzada con fuentes oficiales y burós; Sin monitoreo de comportamiento post-vinculación; Modelos antifraude desactualizados o sin ajuste) alimentan los indicadores específicos del Dashboard. Si cambia su orden, revise dichos indicadores.</t>
  </si>
  <si>
    <t>Descripción del rol frente al fraude por identidad sintética</t>
  </si>
  <si>
    <t>Prevención de Fraude</t>
  </si>
  <si>
    <t>Lidera la estrategia antifraude, los casos, las métricas y la coordinación de la respuesta.</t>
  </si>
  <si>
    <t>Cumplimiento / Oficial AML</t>
  </si>
  <si>
    <t>Responde por KYC, debida diligencia, listas, reportes a autoridades y requisitos del regulador.</t>
  </si>
  <si>
    <t>Riesgos</t>
  </si>
  <si>
    <t>Facilita la metodología, consolida el perfil de riesgo de fraude y vigila el apetito definido.</t>
  </si>
  <si>
    <t>Onboarding / Operaciones</t>
  </si>
  <si>
    <t>Opera el proceso de vinculación, las verificaciones y las excepciones manuales.</t>
  </si>
  <si>
    <t>Producto</t>
  </si>
  <si>
    <t>Define la fricción, los requisitos y los límites de cada producto y su ciclo de aprobación.</t>
  </si>
  <si>
    <t>Tecnología</t>
  </si>
  <si>
    <t>Responde por las plataformas de vinculación, los canales y las integraciones que soportan la verificación.</t>
  </si>
  <si>
    <t>Ciberseguridad</t>
  </si>
  <si>
    <t>Protege los canales contra automatización, inyección y abuso técnico, y aporta inteligencia de amenazas.</t>
  </si>
  <si>
    <t>Ciencia de Datos / Modelos</t>
  </si>
  <si>
    <t>Desarrolla, calibra y monitorea los modelos y reglas antifraude y de decisión crediticia.</t>
  </si>
  <si>
    <t>Legal</t>
  </si>
  <si>
    <t>Gestiona denuncias, acciones de recuperación y las implicaciones legales de casos y reportes.</t>
  </si>
  <si>
    <t>Proveedor / Gestión de terceros</t>
  </si>
  <si>
    <t>Contrata y supervisa a los proveedores de verificación de identidad, biometría y datos.</t>
  </si>
  <si>
    <t>Servicio al cliente</t>
  </si>
  <si>
    <t>Atiende los canales de contacto, gestiona verificaciones adicionales y detecta señales en la interacción.</t>
  </si>
  <si>
    <t>Líder del proceso de negocio</t>
  </si>
  <si>
    <t>Responsable del producto o canal (captación, crédito, pagos) cuyos resultados afecta el fraude.</t>
  </si>
  <si>
    <t>8. Control de configuración</t>
  </si>
  <si>
    <t>Control</t>
  </si>
  <si>
    <t>Estado</t>
  </si>
  <si>
    <t>Probabilidades completas</t>
  </si>
  <si>
    <t>Impactos completos</t>
  </si>
  <si>
    <t>Niveles completos</t>
  </si>
  <si>
    <t>Prioridades numéricas, únicas y en orden descendente</t>
  </si>
  <si>
    <t>Matriz de calificación completa</t>
  </si>
  <si>
    <t>Umbral de exposición alta válido</t>
  </si>
  <si>
    <t>Catálogos de categorías y etapas disponibles</t>
  </si>
  <si>
    <t>Catálogos de tipos, factores y responsables disponibles</t>
  </si>
  <si>
    <t>Factores base del Dashboard presentes (posiciones 1 a 4)</t>
  </si>
  <si>
    <t>Umbrales del estado general de exposición válidos</t>
  </si>
  <si>
    <t>9. Glosario (conceptos clave explicados para auditores no especializados en ciberseguridad)</t>
  </si>
  <si>
    <t>Término</t>
  </si>
  <si>
    <t>Definición sencilla</t>
  </si>
  <si>
    <t>Identidad sintética</t>
  </si>
  <si>
    <t>"Cliente" que no corresponde a ninguna persona real, fabricado combinando datos verdaderos (un número de identificación válido) con datos falsos (nombre, fecha, foto).</t>
  </si>
  <si>
    <t>Identidad manipulada vs. fabricada</t>
  </si>
  <si>
    <t>Manipulada: parte de una persona real con datos alterados. Fabricada: construida completamente desde cero. Ambas variantes conviven en los esquemas.</t>
  </si>
  <si>
    <t>Fraude de primera vs. tercera persona</t>
  </si>
  <si>
    <t>De tercera persona: se suplanta a una víctima real que reclama. De primera persona/sintético: no hay víctima que reclame, porque la identidad no existe.</t>
  </si>
  <si>
    <t>Bust-out (reventón)</t>
  </si>
  <si>
    <t>Fase final del esquema: el defraudador dispone de todo el crédito y los cupos disponibles en poco tiempo y desaparece sin intención de pago.</t>
  </si>
  <si>
    <t>Incubación</t>
  </si>
  <si>
    <t>Periodo en el que la identidad sintética mantiene actividad mínima y buen comportamiento para parecer un cliente legítimo y ganar confianza.</t>
  </si>
  <si>
    <t>Piggybacking (usuario autorizado)</t>
  </si>
  <si>
    <t>Agregar la identidad sintética como usuario autorizado de la tarjeta de un tercero con buen historial, para "heredar" su reputación crediticia.</t>
  </si>
  <si>
    <t>Archivo delgado (thin file)</t>
  </si>
  <si>
    <t>Historial crediticio con muy poca información. Los defraudadores lo fabrican y engordan deliberadamente; los modelos suelen tratarlo con benevolencia.</t>
  </si>
  <si>
    <t>Mula financiera</t>
  </si>
  <si>
    <t>Cuenta o persona usada para recibir, mover y retirar fondos de origen fraudulento, dificultando el rastreo del dinero.</t>
  </si>
  <si>
    <t>Deepfake</t>
  </si>
  <si>
    <t>Imagen, video o audio generado o manipulado con IA capaz de imitar el rostro o la voz de una persona, real o inexistente.</t>
  </si>
  <si>
    <t>Prueba de vida (liveness)</t>
  </si>
  <si>
    <t>Verificación de que frente a la cámara hay una persona viva y presente (parpadeo, movimiento, profundidad) y no una foto, video o imagen generada.</t>
  </si>
  <si>
    <t>Inyección de cámara</t>
  </si>
  <si>
    <t>Técnica que suplanta la señal de la cámara del dispositivo para entregarle al sistema una imagen o video pregrabado o generado, saltándose la captura real.</t>
  </si>
  <si>
    <t>Biometría facial</t>
  </si>
  <si>
    <t>Comparación automática del rostro capturado contra la foto del documento o una base de referencia.</t>
  </si>
  <si>
    <t>Onboarding digital</t>
  </si>
  <si>
    <t>Proceso remoto de vinculación de un cliente: captura de datos, verificación de identidad y apertura del producto sin presencia física.</t>
  </si>
  <si>
    <t>KYC (conozca a su cliente)</t>
  </si>
  <si>
    <t>Conjunto de procedimientos para identificar y verificar al cliente y entender su perfil, exigido por la regulación.</t>
  </si>
  <si>
    <t>Debida diligencia ampliada</t>
  </si>
  <si>
    <t>Verificaciones adicionales aplicadas a clientes u operaciones de mayor riesgo; los esquemas sintéticos se diseñan para no dispararla.</t>
  </si>
  <si>
    <t>AML / SARLAFT</t>
  </si>
  <si>
    <t>Marco de prevención de lavado de activos y financiación del terrorismo; las cuentas sintéticas suelen servir también a estos fines.</t>
  </si>
  <si>
    <t>Listas restrictivas</t>
  </si>
  <si>
    <t>Listas de personas y entidades sancionadas o vigiladas contra las que se cruzan los clientes; una identidad inexistente nunca coincide.</t>
  </si>
  <si>
    <t>Buró de crédito</t>
  </si>
  <si>
    <t>Central de información crediticia que consolida historiales; puede ser contaminada con identidades e historiales sintéticos.</t>
  </si>
  <si>
    <t>Validación cruzada de identidad</t>
  </si>
  <si>
    <t>Contraste de los datos del solicitante contra varias fuentes independientes para confirmar que la combinación corresponde a una persona real.</t>
  </si>
  <si>
    <t>Fuentes oficiales de identidad</t>
  </si>
  <si>
    <t>Registros del Estado (registro civil, registraduría, seguridad social) que permiten verificar existencia, vigencia y titularidad de una identidad.</t>
  </si>
  <si>
    <t>Score de fraude</t>
  </si>
  <si>
    <t>Calificación automática del riesgo de fraude de una solicitud u operación, usada para aprobar, rechazar o enviar a revisión.</t>
  </si>
  <si>
    <t>Modelo antifraude</t>
  </si>
  <si>
    <t>Conjunto de reglas y modelos analíticos que detectan patrones de fraude; requiere recalibración periódica con casos recientes.</t>
  </si>
  <si>
    <t>Falso positivo / falso negativo</t>
  </si>
  <si>
    <t>Cliente legítimo rechazado por error / defraudador aprobado por error. Todo ajuste de controles equilibra ambos.</t>
  </si>
  <si>
    <t>Device fingerprinting</t>
  </si>
  <si>
    <t>Identificación del dispositivo (características técnicas, configuración) para detectar cuando muchas solicitudes provienen del mismo equipo.</t>
  </si>
  <si>
    <t>Emulador</t>
  </si>
  <si>
    <t>Software que imita un teléfono o dispositivo real, usado para automatizar solicitudes masivas simulando equipos distintos.</t>
  </si>
  <si>
    <t>Granja de dispositivos</t>
  </si>
  <si>
    <t>Conjunto de equipos físicos o virtuales operados coordinadamente para crear cuentas y solicitudes a escala industrial.</t>
  </si>
  <si>
    <t>Velocity checks</t>
  </si>
  <si>
    <t>Controles de velocidad: límites y alertas cuando un mismo dato (teléfono, dirección, dispositivo, IP) aparece en muchas solicitudes en poco tiempo.</t>
  </si>
  <si>
    <t>Análisis de vínculos (link analysis)</t>
  </si>
  <si>
    <t>Técnica que conecta solicitudes y cuentas por datos compartidos para revelar redes de identidades relacionadas.</t>
  </si>
  <si>
    <t>Datos comprometidos (brechas)</t>
  </si>
  <si>
    <t>Información personal robada en filtraciones masivas, disponible en mercados ilegales y usada como materia prima de las identidades sintéticas.</t>
  </si>
  <si>
    <t>Números emitidos aleatoriamente</t>
  </si>
  <si>
    <t>Números de identificación válidos en formato pero sin historia asociada (nuevos, de menores o de fallecidos), ideales para fabricar identidades.</t>
  </si>
  <si>
    <t>Suplantación de menores y fallecidos</t>
  </si>
  <si>
    <t>Uso de identidades de personas que no consultan su historial ni reclaman: niños y personas fallecidas.</t>
  </si>
  <si>
    <t>Persona jurídica sintética</t>
  </si>
  <si>
    <t>Empresa de papel con representantes, socios o beneficiarios finales inexistentes o fabricados, usada para productos empresariales.</t>
  </si>
  <si>
    <t>Open finance / API abierta</t>
  </si>
  <si>
    <t>Interfaces que permiten a terceros iniciar vinculaciones y consultas; amplían el alcance del negocio y la superficie de automatización del fraude.</t>
  </si>
  <si>
    <t>Fricción en onboarding</t>
  </si>
  <si>
    <t>Cantidad de pasos y verificaciones que el cliente debe superar; reducirla mejora la conversión comercial y facilita el fraude si se recortan controles.</t>
  </si>
  <si>
    <t>Pérdida por fraude vs. pérdida crediticia</t>
  </si>
  <si>
    <t>Distinción clave: el bust-out se disfraza de mora. Si no se separa, el fraude se financia con la provisión de cartera y nadie lo combate.</t>
  </si>
  <si>
    <t>Reporte a autoridades (ROS)</t>
  </si>
  <si>
    <t>Reporte de operación sospechosa y denuncias ante las autoridades competentes, obligatorios ante patrones detectados.</t>
  </si>
  <si>
    <t>Causa</t>
  </si>
  <si>
    <t>Condición, circunstancia o factor que origina o incrementa la posibilidad del evento de riesgo.</t>
  </si>
  <si>
    <t>Evento de riesgo</t>
  </si>
  <si>
    <t>Situación incierta que podría ocurrir y afectar las finanzas, el cumplimiento o la reputación de la organización a través del fraude sintético.</t>
  </si>
  <si>
    <t>Consecuencia</t>
  </si>
  <si>
    <t>Efecto potencial generado por la ocurrencia del evento.</t>
  </si>
  <si>
    <t>Riesgo inherente y residual</t>
  </si>
  <si>
    <t>Exposición evaluada antes de considerar los controles existentes (inherente) y exposición que permanece después de considerarlos (residual).</t>
  </si>
  <si>
    <t>Exposición alta</t>
  </si>
  <si>
    <t>Riesgo cuya prioridad residual es igual o superior al umbral configurado en Parámetros.</t>
  </si>
  <si>
    <t>10. Banderas rojas – señales de alerta que el auditor debe observar</t>
  </si>
  <si>
    <t>Estas señales no son riesgos en sí mismas, sino indicios de que uno o varios riesgos de la Matriz pueden estar materializándose. Úselas en entrevistas, pruebas de recorrido, análisis de datos de cartera y solicitudes, y revisión de evidencias para identificar dónde profundizar.</t>
  </si>
  <si>
    <t>Señal de alerta</t>
  </si>
  <si>
    <t>Por qué es relevante y qué revisar</t>
  </si>
  <si>
    <t>Moras que saltan a 90+ días sin ningún pago registrado</t>
  </si>
  <si>
    <t>Patrón clásico de bust-out: nunca hubo intención de pago. Analizar la cartera castigada buscando créditos sin un solo pago y revisar si se investigaron como fraude.</t>
  </si>
  <si>
    <t>Solicitudes distintas que comparten teléfono, dirección, dispositivo o IP</t>
  </si>
  <si>
    <t>Indicio de red de identidades fabricadas. Cruzar los datos de solicitudes de un periodo y cuantificar las coincidencias no investigadas.</t>
  </si>
  <si>
    <t>Identidades con documento válido pero sin huella histórica</t>
  </si>
  <si>
    <t>Números reales sin servicios, empleos ni registros previos sugieren identidad fabricada. Muestrear clientes nuevos y verificar su existencia en fuentes independientes.</t>
  </si>
  <si>
    <t>Historiales que nacen y maduran aceleradamente</t>
  </si>
  <si>
    <t>Score que sube muy rápido con productos pequeños perfectamente pagados es el guion de la incubación. Revisar cosechas de clientes nuevos con crecimiento anómalo de cupos.</t>
  </si>
  <si>
    <t>Clientes que nunca contestan y solo operan por canales digitales</t>
  </si>
  <si>
    <t>La identidad sintética no puede atender una llamada de verificación. Revisar los intentos de contacto fallidos acumulados en clientes con cupos altos.</t>
  </si>
  <si>
    <t>Picos de solicitudes con patrones de automatización</t>
  </si>
  <si>
    <t>Horarios nocturnos, velocidad uniforme y datos secuenciales delatan bots y granjas. Analizar los registros de solicitudes por hora, dispositivo y resultado.</t>
  </si>
  <si>
    <t>Selfies y documentos que la revisión manual rechaza pero la automática aprueba</t>
  </si>
  <si>
    <t>La verificación automática está siendo superada. Compare muestras de aprobaciones automáticas contra revisión humana experta.</t>
  </si>
  <si>
    <t>Usuarios autorizados masivos en pocas tarjetas</t>
  </si>
  <si>
    <t>Piggybacking: identidades "heredando" historial ajeno. Listar tarjetas con números anómalos de usuarios autorizados y su relación con solicitudes recientes.</t>
  </si>
  <si>
    <t>El proveedor de verificación no reporta tasas de detección ni incidentes</t>
  </si>
  <si>
    <t>Sin visibilidad de la eficacia del control principal. Revisar el contrato y solicitar métricas de detección, falsos negativos e incidentes del proveedor.</t>
  </si>
  <si>
    <t>El modelo antifraude no se recalibra desde hace más de un año</t>
  </si>
  <si>
    <t>El fraude evoluciona en meses. Solicitar la fecha de la última recalibración, los casos incorporados y el desempeño reciente del modelo.</t>
  </si>
  <si>
    <t>Cuentas con meses de actividad mínima "de calentamiento"</t>
  </si>
  <si>
    <t>Patrón de incubación. Buscar cuentas con transacciones pequeñas y regulares sin propósito económico aparente antes de un aumento de cupo.</t>
  </si>
  <si>
    <t>Concentración de vinculaciones por un mismo corresponsal o aliado</t>
  </si>
  <si>
    <t>Un originador comprometido o negligente puede inyectar identidades en masa. Comparar tasas de fraude y mora temprana por canal de origen.</t>
  </si>
  <si>
    <t>Reversas o disputas del buró por historiales inexistentes</t>
  </si>
  <si>
    <t>El buró está devolviendo historiales que nadie reconoce. Revisar las reclamaciones ante burós relacionadas con registros de la entidad.</t>
  </si>
  <si>
    <t>Eliminación de fricción sin evaluación de fraude</t>
  </si>
  <si>
    <t>Cambios comerciales al onboarding sin firma de Prevención de Fraude. Revisar el historial de cambios del proceso y quién los aprobó.</t>
  </si>
  <si>
    <t>Pérdidas por fraude contabilizadas como riesgo de crédito</t>
  </si>
  <si>
    <t>Si el bust-out se castiga como mora, el fraude es invisible en los estados financieros. Verificar si existe conciliación y reclasificación de pérdidas.</t>
  </si>
  <si>
    <t>Investigaciones cerradas como "incobrable" sin análisis de red</t>
  </si>
  <si>
    <t>Cada caso cerrado aisladamente oculta la red detrás. Revisar una muestra de castigos y verificar si se buscaron vínculos con otras cuentas.</t>
  </si>
  <si>
    <t>Ausencia de reportes a autoridades pese a patrones evidentes</t>
  </si>
  <si>
    <t>Posible incumplimiento normativo además del fraude. Comparar los casos detectados contra los reportes efectivamente presentados.</t>
  </si>
  <si>
    <t>Identidades canceladas por fraude que reaparecen en nuevas solicitudes</t>
  </si>
  <si>
    <t>Sin listas internas ni cruce retroactivo, el mismo defraudador vuelve a entrar. Verificar el cruce de nuevas solicitudes contra la base de fraude confirmado.</t>
  </si>
  <si>
    <t>Columnas con encabezado azul: las diligencia el usuario (texto, fechas y listas desplegables).</t>
  </si>
  <si>
    <t>Columnas con encabezado celeste o gris: cálculo automático, no las modifique.</t>
  </si>
  <si>
    <t>Los riesgos precargados son ejemplos: ajústelos o elimínelos.</t>
  </si>
  <si>
    <t>ID</t>
  </si>
  <si>
    <t>Categoría de riesgo</t>
  </si>
  <si>
    <t>Etapa del ciclo de vida</t>
  </si>
  <si>
    <t>Probabilidad inherente</t>
  </si>
  <si>
    <t>Impacto inherente</t>
  </si>
  <si>
    <t>Nivel de riesgo inherente
(automático)</t>
  </si>
  <si>
    <t>Controles existentes</t>
  </si>
  <si>
    <t>Probabilidad residual</t>
  </si>
  <si>
    <t>Impacto residual</t>
  </si>
  <si>
    <t>Nivel de riesgo residual
(automático)</t>
  </si>
  <si>
    <t>Responsable del riesgo</t>
  </si>
  <si>
    <t>Plan de acción / tratamiento</t>
  </si>
  <si>
    <t>Fecha de revisión</t>
  </si>
  <si>
    <t>Prioridad inherente
(automático)</t>
  </si>
  <si>
    <t>Prioridad residual
(automático)</t>
  </si>
  <si>
    <t>Puntaje ranking
(automático)</t>
  </si>
  <si>
    <t>Validación catálogo
(automático)</t>
  </si>
  <si>
    <t>FS-R001</t>
  </si>
  <si>
    <t>Podría una porción material de la cartera castigada corresponder a fraude por identidad sintética sin que la organización lo sepa, porque las pérdidas se registran y provisionan como incumplimiento crediticio ordinario.</t>
  </si>
  <si>
    <t>No existe un proceso que distinga la pérdida por fraude de la pérdida crediticia: los créditos sin ningún pago se castigan como mora y nadie analiza el patrón antes del castigo.</t>
  </si>
  <si>
    <t>Fraude financiado silenciosamente con la provisión de cartera, métricas de riesgo de crédito distorsionadas, decisiones de originación erradas y un programa antifraude sin cifras para justificar inversión.</t>
  </si>
  <si>
    <t>Comité mensual de cartera que revisa la mora por cosechas y productos, sin criterios para identificar patrones de fraude en los castigos.</t>
  </si>
  <si>
    <t>Implementar la conciliación periódica fraude vs. crédito: revisar todo castigo sin ningún pago con criterios de identidad sintética, reclasificar las pérdidas confirmadas y reportar la cifra al comité de riesgos.</t>
  </si>
  <si>
    <t>FS-R002</t>
  </si>
  <si>
    <t>Podría el programa antifraude operar sin apetito de riesgo definido, sin métricas de identidad sintética y sin un dueño con autoridad, dejando las decisiones de control al criterio comercial de cada área.</t>
  </si>
  <si>
    <t>La dirección no ha definido cuánto fraude está dispuesta a tolerar por producto ni ha asignado formalmente la responsabilidad del riesgo de identidad sintética, que cae entre Prevención de Fraude, Crédito y Cumplimiento.</t>
  </si>
  <si>
    <t>Controles desiguales entre productos, inversiones antifraude sin priorización, discusiones fricción-vs-fraude resueltas por poder comercial y rendición de cuentas difusa ante el regulador y la junta.</t>
  </si>
  <si>
    <t>Política general de administración de riesgos aprobada por la junta, que menciona el fraude sin métricas, umbrales ni responsable específico para identidad sintética.</t>
  </si>
  <si>
    <t>Definir y aprobar el apetito de riesgo de fraude por producto (tasa tolerable en puntos básicos), asignar el dueño del riesgo de identidad sintética, y reportar trimestralmente las métricas contra el apetito al comité de riesgos.</t>
  </si>
  <si>
    <t>FS-R003</t>
  </si>
  <si>
    <t>Podrían eliminarse verificaciones del onboarding para mejorar la conversión comercial sin evaluar el efecto en fraude, abriendo ventanas que las redes de identidad sintética detectan y explotan en semanas.</t>
  </si>
  <si>
    <t>Los objetivos de crecimiento premian la conversión y la velocidad de aprobación, y los cambios al proceso de vinculación no requieren la firma de Prevención de Fraude.</t>
  </si>
  <si>
    <t>Aumentos súbitos de fraude tras cada "optimización" del embudo, pérdidas que superan el margen del producto y correcciones reactivas que luego castigan también a clientes legítimos.</t>
  </si>
  <si>
    <t>Lineamiento verbal de la gerencia de producto de consultar con Prevención de Fraude los cambios relevantes del onboarding; sin definición de qué es relevante ni registro de consultas.</t>
  </si>
  <si>
    <t>Establecer un control de cambios formal del onboarding con firma obligatoria de Prevención de Fraude, evaluación de impacto de fraude previa y monitoreo reforzado de las cosechas posteriores a cada cambio.</t>
  </si>
  <si>
    <t>FS-R004</t>
  </si>
  <si>
    <t>Podrían las aprobaciones manuales de excepción (solicitudes que el motor rechaza y un analista aprueba) convertirse en la vía de entrada preferida de identidades sintéticas bien preparadas.</t>
  </si>
  <si>
    <t>Las excepciones se deciden caso a caso sin criterios documentados, sin doble validación y sin seguimiento posterior del desempeño de lo aprobado por excepción.</t>
  </si>
  <si>
    <t>Concentración de fraude en el canal de excepciones, posible colusión o manipulación de analistas mediante documentación convincente y ausencia de aprendizaje sobre los errores de aprobación.</t>
  </si>
  <si>
    <t>Registro de excepciones en el sistema de originación con el analista que aprobó; sin doble firma ni revisión del desempeño de la cosecha de excepciones.</t>
  </si>
  <si>
    <t>Exigir doble aprobación con criterios documentados para excepciones, monitorear mensualmente la mora y el fraude de lo aprobado por excepción versus el motor, y retroalimentar los hallazgos a los analistas.</t>
  </si>
  <si>
    <t>FS-R005</t>
  </si>
  <si>
    <t>Podrían aprobarse vinculaciones cuyo documento es auténtico y sus datos tienen formato válido, pero cuya combinación (número + nombre + fecha + rostro) no corresponde a ninguna persona real.</t>
  </si>
  <si>
    <t>La verificación valida cada dato por separado (formato del número, legibilidad del documento, coincidencia selfie-foto) sin comprobar que la identidad exista como persona: es exactamente el vacío que la identidad sintética explota.</t>
  </si>
  <si>
    <t>Base de clientes contaminada con identidades inexistentes desde la puerta de entrada, que luego incuban, construyen historial y ejecutan fraudes con apariencia de clientes normales.</t>
  </si>
  <si>
    <t>Validación automática de autenticidad del documento y comparación biométrica selfie-documento provistas por el proveedor de verificación.</t>
  </si>
  <si>
    <t>Añadir a la verificación una capa de existencia de la identidad: contraste de la combinación completa de datos contra fuentes oficiales y señales de historia real (antigüedad del número, huella en registros), con rechazo o revisión manual de las combinaciones sin respaldo.</t>
  </si>
  <si>
    <t>FS-R006</t>
  </si>
  <si>
    <t>Podrían aprobarse solicitudes con números de identificación válidos en formato pero emitidos recientemente, pertenecientes a menores o a personas fallecidas, sin que ninguna fuente externa lo advierta.</t>
  </si>
  <si>
    <t>El proceso no consulta el registro civil ni contrasta la vigencia y titularidad del documento contra fuentes oficiales, y la consulta al buró se usa solo para el score, no para verificar existencia.</t>
  </si>
  <si>
    <t>Créditos desembolsados a identidades imposibles (menores, fallecidos, números sin historia), pérdidas directas y evidencia de debilidad de KYC ante el regulador.</t>
  </si>
  <si>
    <t>Consulta al buró de crédito dentro del flujo de originación, empleada para calificar el riesgo crediticio del solicitante.</t>
  </si>
  <si>
    <t>Integrar la validación contra fuentes oficiales de identidad (vigencia, titularidad, fecha de expedición, estado vital) como requisito bloqueante del desembolso, con tratamiento diferenciado para números de expedición reciente.</t>
  </si>
  <si>
    <t>FS-R007</t>
  </si>
  <si>
    <t>Podría el onboarding simplificado de la billetera (datos mínimos y verificación diferida) usarse para crear masivamente cuentas sintéticas que luego escalan a productos mayores dentro del ecosistema.</t>
  </si>
  <si>
    <t>El producto de entrada exige solo datos básicos para maximizar la inclusión y la conversión, y la verificación completa se pospone hasta que el cliente supera ciertos montos.</t>
  </si>
  <si>
    <t>Vivero de identidades sintéticas dentro de la propia entidad: cuentas de bajo monto que maduran, ganan historial interno y acceden a crédito con verificación reducida por ser "clientes antiguos".</t>
  </si>
  <si>
    <t>Límites de monto y saldo para cuentas con verificación simplificada, conforme a la regulación de inclusión financiera.</t>
  </si>
  <si>
    <t>Exigir verificación completa de identidad antes de cualquier escalamiento a productos de crédito o aumentos de límite, y monitorear las cuentas simplificadas con señales de incubación (actividad artificial, datos compartidos).</t>
  </si>
  <si>
    <t>FS-R008</t>
  </si>
  <si>
    <t>Podrían crearse solicitudes de vinculación a escala industrial mediante scripts contra las APIs públicas de apertura, probando miles de combinaciones de datos hasta encontrar las que el motor aprueba.</t>
  </si>
  <si>
    <t>Las APIs de vinculación no aplican límites de velocidad por origen, no exigen pruebas antiautomatización y devuelven códigos de error detallados que permiten al atacante aprender qué combinación falla y por qué.</t>
  </si>
  <si>
    <t>Descubrimiento sistemático de las reglas de aprobación, vinculación masiva de identidades sintéticas en ventanas cortas y saturación de la capacidad de revisión manual.</t>
  </si>
  <si>
    <t>Límite genérico de peticiones por IP en el gateway de APIs, evadible mediante rotación de direcciones.</t>
  </si>
  <si>
    <t>Implementar defensas antiautomatización en las APIs de vinculación (device fingerprinting, desafíos, velocity por múltiples llaves), respuestas de error genéricas y alertas por patrones de prueba sistemática.</t>
  </si>
  <si>
    <t>FS-R009</t>
  </si>
  <si>
    <t>Podrían fabricarse identidades sintéticas usando datos reales de clientes y ciudadanos filtrados en brechas (propias o de terceros), combinados con datos falsos para crear solicitantes verosímiles.</t>
  </si>
  <si>
    <t>Los datos personales masivamente comprometidos circulan en mercados ilegales y la entidad no monitorea si sus propios datos filtrados están siendo usados en solicitudes, ni marca los datos expuestos en brechas conocidas.</t>
  </si>
  <si>
    <t>Solicitudes fraudulentas construidas con datos parcialmente verdaderos que superan las validaciones básicas, y revictimización de titulares cuyos datos alimentan identidades híbridas.</t>
  </si>
  <si>
    <t>Suscripción a un servicio de inteligencia de amenazas que reporta menciones de la marca en mercados ilegales, revisado sin conexión con el motor de originación.</t>
  </si>
  <si>
    <t>Integrar señales de datos comprometidos al motor antifraude (marcar números y combinaciones expuestos en brechas conocidas), y aplicar verificación reforzada a solicitudes que usen datos marcados.</t>
  </si>
  <si>
    <t>FS-R010</t>
  </si>
  <si>
    <t>Podrían cientos de cuentas sintéticas mantener actividad mínima artificial (microdepósitos, pagos pequeños regulares) durante meses para construir apariencia de legitimidad, sin generar ninguna alerta.</t>
  </si>
  <si>
    <t>El monitoreo transaccional está calibrado para detectar montos altos y patrones de lavado, no la actividad artificialmente pequeña y regular característica de la incubación.</t>
  </si>
  <si>
    <t>Maduración silenciosa de un inventario de identidades listas para explotar, que al momento del bust-out ya son "clientes antiguos de buen comportamiento" con cupos ampliados.</t>
  </si>
  <si>
    <t>Monitoreo transaccional AML con umbrales de monto y reglas de estructuración, orientado a operaciones inusuales de lavado.</t>
  </si>
  <si>
    <t>Desarrollar reglas específicas de incubación (actividad mínima regular sin propósito económico, transacciones circulares entre cuentas nuevas, inactividad seguida de solicitud de crédito) y revisar las cuentas marcadas antes de aprobar escalamientos.</t>
  </si>
  <si>
    <t>FS-R011</t>
  </si>
  <si>
    <t>Podrían identidades sintéticas construir aceleradamente historial y cupo mediante productos pequeños perfectamente pagados, hasta acumular límites atractivos para el reventón.</t>
  </si>
  <si>
    <t>Los aumentos de cupo se otorgan automáticamente por buen comportamiento sin re-verificar la identidad ni examinar si el patrón de pagos es artificialmente perfecto y acelerado.</t>
  </si>
  <si>
    <t>Cupos crecientes concentrados en identidades fabricadas, con la propia entidad financiando la construcción del instrumento del fraude.</t>
  </si>
  <si>
    <t>Política de aumentos automáticos de cupo basada en comportamiento de pago y antigüedad, con revisión crediticia estándar.</t>
  </si>
  <si>
    <t>Incorporar al modelo de aumentos señales de construcción artificial de historial (velocidad de maduración, perfección de pagos, uso mínimo del cupo, datos compartidos con otras cuentas) y exigir re-verificación de identidad por encima de umbrales de cupo.</t>
  </si>
  <si>
    <t>FS-R012</t>
  </si>
  <si>
    <t>Podrían identidades canceladas por fraude confirmado reingresar con variaciones mínimas de datos (otro correo, otra dirección, el mismo dispositivo) sin ser reconocidas.</t>
  </si>
  <si>
    <t>No existe una lista interna de fraude confirmado que se cruce contra las nuevas solicitudes, ni un cruce retroactivo por atributos compartidos (dispositivo, teléfono, cuenta de desembolso).</t>
  </si>
  <si>
    <t>El mismo defraudador vuelve a entrar indefinidamente, el costo de cada caso se multiplica y la inteligencia de los casos cerrados se desperdicia.</t>
  </si>
  <si>
    <t>Marcación de las cédulas de casos de fraude confirmado en el sistema de originación, que solo bloquea coincidencias exactas del número de identificación.</t>
  </si>
  <si>
    <t>Construir la lista interna de fraude con múltiples atributos (dispositivo, teléfono, correo, dirección, cuenta destino, biometría) y cruzarla contra toda nueva solicitud con reglas de coincidencia difusa y revisión de coincidencias parciales.</t>
  </si>
  <si>
    <t>FS-R013</t>
  </si>
  <si>
    <t>Podrían identidades sintéticas superar sistemáticamente los cruces de listas restrictivas y vinculantes, precisamente porque una persona que no existe nunca aparece en ninguna lista.</t>
  </si>
  <si>
    <t>El control de listas fue diseñado para detectar personas reales sancionadas o vigiladas; ante identidades fabricadas produce siempre resultado limpio, generando falsa sensación de cumplimiento.</t>
  </si>
  <si>
    <t>Canales de remesas y pagos abiertos a identidades inexistentes con "cumplimiento perfecto", usados para mover fondos ilícitos con apariencia de operaciones verificadas.</t>
  </si>
  <si>
    <t>Cruce automático de solicitantes contra listas restrictivas nacionales e internacionales en la vinculación y periódicamente.</t>
  </si>
  <si>
    <t>Complementar el cruce de listas con verificación de existencia de la identidad, y tratar el resultado "sin coincidencias + sin huella histórica" como señal de riesgo que requiere verificación adicional, no como aprobación.</t>
  </si>
  <si>
    <t>FS-R014</t>
  </si>
  <si>
    <t>Podrían los esquemas sintéticos operar deliberadamente bajo los umbrales que disparan debida diligencia ampliada y reportes, fraccionando montos y perfiles para permanecer en la categoría de menor escrutinio.</t>
  </si>
  <si>
    <t>Los umbrales de segmentación de riesgo son estáticos, conocidos en el mercado y no se ajustan con los patrones de fraccionamiento observados.</t>
  </si>
  <si>
    <t>Poblaciones completas de cuentas sintéticas clasificadas como riesgo bajo, exentas de verificaciones adicionales y operando bajo el radar del oficial de cumplimiento.</t>
  </si>
  <si>
    <t>Segmentación de clientes por nivel de riesgo con verificaciones diferenciadas, definida en el manual SARLAFT y aplicada en la vinculación.</t>
  </si>
  <si>
    <t>Añadir a la segmentación señales agregadas (vínculos entre cuentas, patrones de fraccionamiento, datos compartidos) que reclasifiquen grupos de cuentas relacionadas, y revisar los umbrales con los casos recientes.</t>
  </si>
  <si>
    <t>FS-R015</t>
  </si>
  <si>
    <t>Podrían vincularse personas jurídicas de papel cuyos representantes legales o beneficiarios finales son identidades sintéticas, accediendo a productos empresariales de montos mayores.</t>
  </si>
  <si>
    <t>La verificación de personas jurídicas se concentra en la existencia formal de la empresa (registro mercantil) y no verifica con el mismo rigor la existencia real de las personas naturales detrás.</t>
  </si>
  <si>
    <t>Cuentas y créditos empresariales controlados por defraudadores sin personas reales trazables, con montos superiores a los de productos de consumo y recuperación prácticamente imposible.</t>
  </si>
  <si>
    <t>Verificación del certificado de existencia y representación legal, y consulta de la empresa en listas restrictivas.</t>
  </si>
  <si>
    <t>Aplicar la verificación completa de identidad (existencia, biometría, fuentes oficiales) a representantes y beneficiarios finales de personas jurídicas, con visita o verificación reforzada para empresas de creación reciente.</t>
  </si>
  <si>
    <t>FS-R016</t>
  </si>
  <si>
    <t>Podrían dejar de reportarse a las autoridades operaciones y patrones de identidad sintética detectados, porque los casos se gestionan como pérdidas operativas y no llegan al oficial de cumplimiento.</t>
  </si>
  <si>
    <t>No existe un flujo que remita los casos de fraude confirmado al análisis de operaciones sospechosas, y los equipos de fraude y cumplimiento trabajan con sistemas y criterios separados.</t>
  </si>
  <si>
    <t>Incumplimiento de obligaciones de reporte, sanciones del regulador y pérdida de la oportunidad de que las autoridades desarticulen las redes.</t>
  </si>
  <si>
    <t>Comité trimestral conjunto de fraude y cumplimiento que revisa estadísticas agregadas de casos.</t>
  </si>
  <si>
    <t>Establecer la remisión obligatoria de todo caso de fraude confirmado al análisis ROS con plazos definidos, integrar los sistemas de casos, y dejar rastro documental de la decisión de reportar o no cada caso.</t>
  </si>
  <si>
    <t>FS-R017</t>
  </si>
  <si>
    <t>Podría una identidad madurada disponer del cupo total de sus productos en horas (avances, compras de alto valor, transferencias) sin que ninguna alerta detenga la disposición mientras ocurre.</t>
  </si>
  <si>
    <t>Las alertas de comportamiento están calibradas para el uso habitual del cliente promedio y no existe una regla de disposición acelerada de cupo en clientes con señales previas de incubación.</t>
  </si>
  <si>
    <t>Pérdida completa del cupo construido, materializada en la ventana de horas del reventón, cuando ya no hay a quién cobrar.</t>
  </si>
  <si>
    <t>Alertas transaccionales por monto individual y bloqueos por sospecha de tarjeta clonada, orientadas al fraude transaccional clásico.</t>
  </si>
  <si>
    <t>Crear reglas de bust-out en tiempo real (agotamiento acelerado de cupo, cambio súbito de patrón, avances máximos consecutivos) con bloqueo preventivo y verificación reforzada antes de liberar la disposición.</t>
  </si>
  <si>
    <t>FS-R018</t>
  </si>
  <si>
    <t>Podría una misma red solicitar créditos simultáneamente en múltiples productos y con múltiples identidades antes de que el primer incumplimiento delate el esquema.</t>
  </si>
  <si>
    <t>Exposición multiplicada: cuando el primer crédito entra en mora, la red completa ya fue desembolsada y monetizada.</t>
  </si>
  <si>
    <t>Consulta de endeudamiento del solicitante en burós, que refleja las obligaciones ya reportadas pero no las solicitudes simultáneas en curso.</t>
  </si>
  <si>
    <t>Implementar análisis de vínculos en tiempo real sobre las solicitudes en curso (atributos compartidos, velocity de datos) con retención automática de desembolsos del grupo vinculado hasta revisión.</t>
  </si>
  <si>
    <t>FS-R019</t>
  </si>
  <si>
    <t>Podrían los aumentos automáticos de cupo ejecutarse sobre identidades con señales acumuladas de riesgo sintético, porque el modelo de aumentos solo mira comportamiento de pago.</t>
  </si>
  <si>
    <t>El modelo de ampliación de cupos no consume las señales del motor antifraude ni de la lista interna de vínculos, y opera como proceso independiente del área de fraude.</t>
  </si>
  <si>
    <t>La entidad amplía voluntariamente el instrumento del fraude, elevando la severidad del bust-out por encima de la exposición original aprobada.</t>
  </si>
  <si>
    <t>Modelo de aumentos de cupo con variables de comportamiento y capacidad, gobernado por el área de crédito.</t>
  </si>
  <si>
    <t>Integrar las señales antifraude (vínculos, incubación, verificación de identidad vigente) como variables vetantes del modelo de aumentos, y auditar la cosecha de cupos ampliados contra fraude posterior.</t>
  </si>
  <si>
    <t>FS-R020</t>
  </si>
  <si>
    <t>Podría el desembolso de créditos aprobados dirigirse a cuentas de terceros o recién abiertas y ser retirado íntegramente en minutos, sin señales que retengan la salida del dinero.</t>
  </si>
  <si>
    <t>El proceso valida la titularidad de la cuenta destino solo por coincidencia de nombre, y no existen retenciones ni verificaciones adicionales para desembolsos con destino o comportamiento atípico.</t>
  </si>
  <si>
    <t>Dinero fuera del alcance de la entidad en minutos, imposibilidad práctica de recuperación y uso de la vía de desembolso como salida estándar del esquema.</t>
  </si>
  <si>
    <t>Validación de coincidencia del titular de la cuenta destino con el deudor en el momento del desembolso.</t>
  </si>
  <si>
    <t>Aplicar retención escalonada y verificación reforzada a desembolsos hacia cuentas recién abiertas, de otros titulares o con retiro inmediato detectado, y monitorear el patrón desembolso-retiro exprés.</t>
  </si>
  <si>
    <t>FS-R021</t>
  </si>
  <si>
    <t>Podrían realizarse pagos con transferencias o cheques sin fondos para "liberar" cupo adicional y disponerlo antes de que el pago se reverse, multiplicando la pérdida por encima del cupo original.</t>
  </si>
  <si>
    <t>El cupo se restablece al registrarse el pago y no al confirmarse los fondos, regla conocida y explotada en la fase final de los esquemas de bust-out.</t>
  </si>
  <si>
    <t>Pérdidas superiores al cupo aprobado (el reventón se ejecuta dos o más veces sobre el mismo plástico), con la reversión del pago llegando cuando el dinero ya salió.</t>
  </si>
  <si>
    <t>Solicitud de cambio registrada ante el proveedor del procesador para liberar cupo solo con fondos confirmados, pendiente de implementación desde hace meses.</t>
  </si>
  <si>
    <t>Priorizar e implementar la liberación de cupo únicamente con fondos confirmados, aplicar retención inmediata a pagos de alto monto en cuentas con señales de riesgo y monitorear el patrón pago-disposición-reversa.</t>
  </si>
  <si>
    <t>FS-R022</t>
  </si>
  <si>
    <t>Podrían cuentas sintéticas operar como mulas: recibir fondos de otros fraudes (transferencias no autorizadas, estafas a terceros), dispersarlos entre cuentas hermanas y retirarlos, sin alertas que las detengan.</t>
  </si>
  <si>
    <t>El monitoreo no correlaciona los abonos inusuales con la edad y el perfil de la cuenta, ni detecta los patrones de paso rápido (recibir-dispersar-retirar) característicos de las mulas.</t>
  </si>
  <si>
    <t>La entidad se convierte en vehículo de monetización de fraudes propios y ajenos, con exposición a reclamaciones de víctimas, devoluciones interbancarias y señalamientos del regulador.</t>
  </si>
  <si>
    <t>Reglas AML de montos y estructuración que generan alertas revisadas por cumplimiento en días posteriores a la operación.</t>
  </si>
  <si>
    <t>Implementar reglas de mula en tiempo casi real (abonos atípicos a cuentas jóvenes, paso rápido de fondos, abanico de dispersión) con retención preventiva de fondos y revisión prioritaria.</t>
  </si>
  <si>
    <t>FS-R023</t>
  </si>
  <si>
    <t>Podrían ejecutarse retiros en efectivo coordinados de múltiples cuentas sintéticas a través de corresponsales específicos, vaciando el producto del fraude en puntos de menor control.</t>
  </si>
  <si>
    <t>Los retiros por corresponsal no se analizan agregadamente por punto, franja horaria y relación entre cuentas, y los corresponsales carecen de incentivos y herramientas para reportar patrones.</t>
  </si>
  <si>
    <t>Salida masiva de efectivo difícil de rastrear, concentrada en corresponsales que pueden ser negligentes o cómplices, y pérdida de la última oportunidad de retención de fondos.</t>
  </si>
  <si>
    <t>Límites diarios de retiro por cuenta y por punto de corresponsal definidos en la operación del canal.</t>
  </si>
  <si>
    <t>Monitorear los retiros agregados por corresponsal con alertas de coordinación (múltiples cuentas relacionadas, misma franja, montos cercanos al límite) y establecer verificación reforzada en los puntos con patrón anómalo.</t>
  </si>
  <si>
    <t>FS-R024</t>
  </si>
  <si>
    <t>Podrían los fondos del fraude salir como remesas y giros fraccionados hacia múltiples receptores, aprovechando que las reglas del canal vigilan lavado clásico y no monetización de fraude sintético.</t>
  </si>
  <si>
    <t>Las reglas del canal de remesas no incorporan las tipologías recientes de monetización (fraccionamiento desde cuentas jóvenes vinculadas, receptores recurrentes de múltiples ordenantes).</t>
  </si>
  <si>
    <t>Dinero fuera del sistema en minutos y en múltiples jurisdicciones, recuperación imposible y exposición ante los corresponsales internacionales del servicio.</t>
  </si>
  <si>
    <t>Reglas AML del canal de remesas orientadas a umbrales regulatorios y listas, con revisión posterior de alertas.</t>
  </si>
  <si>
    <t>Actualizar las reglas del canal con tipologías de monetización de fraude sintético, correlacionar ordenantes vinculados entre sí y aplicar retención de envíos ante patrones de fraccionamiento coordinado.</t>
  </si>
  <si>
    <t>FS-R025</t>
  </si>
  <si>
    <t>Podrían los fondos convertirse en criptoactivos desde cuentas sintéticas y transferirse a billeteras externas, cortando el rastro del dinero en el punto de mayor anonimización.</t>
  </si>
  <si>
    <t>Las compras de cripto se tratan como transacciones ordinarias y no se correlaciona qué cuentas compradoras comparten atributos entre sí ni con casos de fraude en curso.</t>
  </si>
  <si>
    <t>Pérdida definitiva del rastro y de la recuperación, y uso reputado de la plataforma como rampa de salida de esquemas de fraude.</t>
  </si>
  <si>
    <t>Verificación estándar del cliente para habilitar el producto de criptoactivos, con los mismos requisitos del resto de productos.</t>
  </si>
  <si>
    <t>Aplicar análisis de vínculos y retención escalonada a compras de cripto desde cuentas jóvenes o vinculadas a señales de fraude, y establecer umbrales de verificación reforzada para transferencias a billeteras externas.</t>
  </si>
  <si>
    <t>FS-R026</t>
  </si>
  <si>
    <t>Podría la prueba de vida ser superada con rostros generados por IA o videos deepfake, validando biométricamente identidades cuyo rostro no pertenece a ninguna persona real.</t>
  </si>
  <si>
    <t>La solución de liveness implementada es de detección pasiva básica y no fue evaluada contra técnicas actuales de generación e inyección de imágenes.</t>
  </si>
  <si>
    <t>Verificación biométrica formalmente aprobada sobre rostros inexistentes, dando apariencia de robustez a la puerta de entrada más crítica del onboarding.</t>
  </si>
  <si>
    <t>Prueba de vida pasiva del proveedor de biometría con umbral de confianza configurado por defecto.</t>
  </si>
  <si>
    <t>Exigir al proveedor certificaciones y resultados de pruebas contra deepfakes e inyección, activar liveness activo o multiseñal en solicitudes de riesgo, y ejecutar pruebas adversarias periódicas con material generado.</t>
  </si>
  <si>
    <t>FS-R027</t>
  </si>
  <si>
    <t>Podría la señal de la cámara ser suplantada mediante inyección (cámaras virtuales, emuladores), entregando al sistema de verificación imágenes pregrabadas o generadas sin captura real.</t>
  </si>
  <si>
    <t>La aplicación no verifica la integridad del dispositivo ni de la fuente de video, y acepta capturas provenientes de emuladores y cámaras virtuales.</t>
  </si>
  <si>
    <t>Superación silenciosa y repetible de toda la verificación visual (documento y selfie), industrializable contra el canal de mayor monto.</t>
  </si>
  <si>
    <t>Recomendación técnica del proveedor de biometría de habilitar la detección de inyección y verificación de integridad, aún no implementada en la aplicación.</t>
  </si>
  <si>
    <t>Implementar detección de inyección de cámara, verificación de integridad del dispositivo (bloqueo de emuladores y equipos comprometidos) y monitoreo de tasas de aprobación biométrica por versión de app y tipo de dispositivo.</t>
  </si>
  <si>
    <t>FS-R028</t>
  </si>
  <si>
    <t>Podrían aceptarse fotografías de documentos manipuladas digitalmente (fotos sustituidas, campos alterados) que la validación automática aprueba y ningún humano revisa.</t>
  </si>
  <si>
    <t>La validación de documentos opera con umbral de aceptación calibrado para minimizar fricción, y las solicitudes aprobadas automáticamente no pasan por muestreo de revisión manual.</t>
  </si>
  <si>
    <t>Documentos fraudulentos legitimados por el sistema, base fotográfica de "clientes" contaminada y debilitamiento de la evidencia para investigaciones posteriores.</t>
  </si>
  <si>
    <t>Validación automática de autenticidad del documento por el proveedor, con aprobación directa sobre el umbral configurado.</t>
  </si>
  <si>
    <t>Establecer muestreo continuo de revisión manual experta sobre aprobaciones automáticas, retroalimentar los fallos al proveedor y ajustar umbrales por producto según el riesgo.</t>
  </si>
  <si>
    <t>FS-R029</t>
  </si>
  <si>
    <t>Podría el proceso alterno cuando la biometría falla (verificación por preguntas, videollamada breve, carga manual de documentos) convertirse en la vía preferida de las identidades sintéticas.</t>
  </si>
  <si>
    <t>El flujo de contingencia se diseñó para no perder clientes con problemas técnicos y exige menos evidencia que el flujo principal, sin límites de reintentos ni marcación de riesgo.</t>
  </si>
  <si>
    <t>Los defraudadores fuerzan deliberadamente el fallo biométrico para caer al flujo débil, concentrando el fraude en el canal de excepción.</t>
  </si>
  <si>
    <t>Guion de verificación por preguntas aplicado por agentes de servicio, con datos que pueden obtenerse de fuentes públicas o filtradas.</t>
  </si>
  <si>
    <t>Rediseñar el flujo alterno con evidencia equivalente al principal (reintento biométrico asistido, verificación documental reforzada), limitar reintentos, marcar el origen alterno de cada vinculación y monitorear su tasa de fraude.</t>
  </si>
  <si>
    <t>FS-R030</t>
  </si>
  <si>
    <t>Podrían identidades sintéticas heredar historial ajeno mediante piggybacking (inclusión como usuarios autorizados de tarjetas con buen comportamiento), elevando artificialmente su score.</t>
  </si>
  <si>
    <t>El modelo de originación pondera el historial del buró sin distinguir historial propio de historial heredado como autorizado, y no se analizan los patrones de autorizados masivos.</t>
  </si>
  <si>
    <t>Scores inflados que habilitan cupos altos a identidades sin historia real, y contaminación del buró que afecta también a otras entidades.</t>
  </si>
  <si>
    <t>Consulta del score y el historial del buró en la originación, según el contrato estándar con la central de información.</t>
  </si>
  <si>
    <t>Ajustar el modelo para ponderar diferenciadamente el historial como usuario autorizado, solicitar al buró los atributos que lo distinguen y alertar patrones de autorizados múltiples recientes.</t>
  </si>
  <si>
    <t>FS-R031</t>
  </si>
  <si>
    <t>Podrían archivos delgados fabricados (historiales recientes, pequeños y perfectos) recibir tratamiento benevolente del modelo, diseñado para no excluir a la población nueva en crédito.</t>
  </si>
  <si>
    <t>El objetivo de inclusión financiera lleva a aprobar thin files con requisitos reducidos, exactamente el perfil que la identidad sintética fabrica, sin señales adicionales que los distingan de clientes nuevos reales.</t>
  </si>
  <si>
    <t>Aprobación sistemática del perfil sintético clásico y tensión mal resuelta entre inclusión y fraude, con pérdidas atribuidas al "riesgo de la población nueva".</t>
  </si>
  <si>
    <t>Proyecto en evaluación para incorporar datos alternativos (telco, servicios) al análisis de thin files, sin fecha de implementación.</t>
  </si>
  <si>
    <t>Implementar señales que separen thin file real de fabricado (antigüedad del número de identificación, huella no crediticia, vínculos con otras solicitudes) y montos progresivos con re-verificación para esta población.</t>
  </si>
  <si>
    <t>FS-R032</t>
  </si>
  <si>
    <t>Podría una fuga de datos de clientes de la propia entidad (o de un aliado) proveer combinaciones completas y verificadas que alimenten oleadas de identidades híbridas contra la misma entidad.</t>
  </si>
  <si>
    <t>Los datos de clientes circulan hacia aliados, corresponsales y proveedores con controles desiguales, y no existe un protocolo que conecte una brecha confirmada con defensas reforzadas en originación.</t>
  </si>
  <si>
    <t>Solicitudes fraudulentas construidas con datos internos exactos que superan validaciones de conocimiento, y doble daño: la brecha y el fraude que la monetiza.</t>
  </si>
  <si>
    <t>Cláusulas de confidencialidad y seguridad de la información en los contratos con terceros que reciben datos de clientes.</t>
  </si>
  <si>
    <t>Definir el protocolo brecha-originación: ante fuga confirmada, marcar los registros expuestos, elevar la verificación de solicitudes que los usen y monitorear su aparición en nuevas vinculaciones.</t>
  </si>
  <si>
    <t>FS-R033</t>
  </si>
  <si>
    <t>Podría no existir ningún monitoreo del comportamiento de las cuentas entre la vinculación y la explotación: aprobado el onboarding, ninguna área vuelve a mirar la cuenta hasta que entra en mora.</t>
  </si>
  <si>
    <t>La detección de fraude se concentró en la puerta de entrada (originación) y el monitoreo posterior se asume cubierto por el sistema AML, que persigue otro objetivo.</t>
  </si>
  <si>
    <t>Todo el ciclo de incubación, construcción y explotación ocurre sin observación, y la primera señal del fraude es la pérdida consumada.</t>
  </si>
  <si>
    <t>Implementar el monitoreo de comportamiento post-vinculación como capa propia (reglas de incubación, maduración anómala y bust-out), con dueño, alertas operadas y métricas de detección temprana reportadas al comité de riesgos.</t>
  </si>
  <si>
    <t>FS-R034</t>
  </si>
  <si>
    <t>Podrían las alertas existentes estar calibradas para el fraude transaccional clásico (tarjeta robada, cuenta comprometida) y resultar ciegas ante el comportamiento pausado y "legítimo" de la identidad sintética.</t>
  </si>
  <si>
    <t>Los escenarios del motor de alertas no incluyen tipologías de identidad sintética, y su calibración no se revisa contra los casos confirmados recientes.</t>
  </si>
  <si>
    <t>Falsa confianza en un monitoreo que técnicamente opera pero no busca el patrón correcto, con casos descubiertos siempre por la mora y nunca por las alertas.</t>
  </si>
  <si>
    <t>Motor de alertas transaccionales con escenarios de fraude en canales, gestionado por el equipo de monitoreo.</t>
  </si>
  <si>
    <t>Incorporar escenarios específicos de identidad sintética al motor, retroalimentar cada caso confirmado a la calibración y medir qué porcentaje de casos se detecta por alertas versus por mora.</t>
  </si>
  <si>
    <t>FS-R035</t>
  </si>
  <si>
    <t>Podría la actividad de incubación estar automatizada (scripts que ejecutan las microtransacciones de decenas de cuentas), sin señales de dispositivo o red que delaten la operación coordinada.</t>
  </si>
  <si>
    <t>No se captura device fingerprinting ni señales técnicas en las transacciones, por lo que cuentas operadas desde el mismo entorno parecen clientes independientes.</t>
  </si>
  <si>
    <t>Redes completas operando como clientes individuales legítimos, sin posibilidad de correlacionarlas hasta el análisis forense posterior a la pérdida.</t>
  </si>
  <si>
    <t>Registro estándar de transacciones (fecha, monto, canal) sin captura de atributos de dispositivo o sesión.</t>
  </si>
  <si>
    <t>Capturar device fingerprinting y señales de sesión en todos los canales transaccionales, correlacionar cuentas por entorno de operación y alertar la operación coordinada de cuentas no relacionadas.</t>
  </si>
  <si>
    <t>FS-R036</t>
  </si>
  <si>
    <t>Podrían cuentas dormidas durante meses activarse súbitamente con solicitudes de crédito o movimientos relevantes sin generar ninguna verificación adicional.</t>
  </si>
  <si>
    <t>El cambio de estado inactivo-activo no es una señal en ningún modelo, y la antigüedad de la cuenta juega a favor del solicitante en la evaluación.</t>
  </si>
  <si>
    <t>Las cuentas incubadas "en pausa" se reactivan directamente para la fase de explotación con la credibilidad de ser clientes antiguos.</t>
  </si>
  <si>
    <t>Actualización periódica de datos de clientes exigida por la política interna, ejecutada mediante campañas de contacto con baja respuesta.</t>
  </si>
  <si>
    <t>Tratar la reactivación tras inactividad prolongada como señal de riesgo: re-verificación de identidad antes de aprobar productos o movimientos relevantes y revisión de los vínculos de la cuenta reactivada.</t>
  </si>
  <si>
    <t>FS-R037</t>
  </si>
  <si>
    <t>Podría el proveedor de verificación de identidad estar dejando pasar identidades sintéticas sistemáticamente sin que la entidad lo sepa, porque no recibe métricas de eficacia ni reportes de incidentes.</t>
  </si>
  <si>
    <t>El contrato no obliga al proveedor a reportar tasas de detección, falsos negativos, incidentes ni cambios de sus modelos, y la entidad nunca ha probado el servicio con casos adversarios.</t>
  </si>
  <si>
    <t>Dependencia ciega del control más crítico del proceso: la entidad conoce la eficacia de su verificación solo a través de las pérdidas.</t>
  </si>
  <si>
    <t>Acuerdo de nivel de servicio centrado en disponibilidad y tiempos de respuesta de la plataforma de verificación.</t>
  </si>
  <si>
    <t>Renegociar el contrato para incluir métricas de eficacia, reporte de incidentes y cambios de modelo, ejecutar pruebas adversarias periódicas contra el servicio y evaluar los resultados en el comité de proveedores.</t>
  </si>
  <si>
    <t>FS-R038</t>
  </si>
  <si>
    <t>Podría la totalidad del onboarding depender de un único proveedor de verificación, cuya falla, degradación o compromiso deja a la entidad sin capacidad de vincular o vinculando sin verificar.</t>
  </si>
  <si>
    <t>La integración se construyó sobre un solo proveedor sin alternativa probada, y ante caídas se han autorizado vinculaciones con verificación reducida para no detener el negocio.</t>
  </si>
  <si>
    <t>Ventanas de vinculación débil conocidas por los defraudadores (que monitorean las caídas), y decisiones de emergencia que se vuelven permanentes.</t>
  </si>
  <si>
    <t>Cláusula contractual de disponibilidad con penalidades, y propuesta interna de segundo proveedor pendiente de aprobación presupuestal.</t>
  </si>
  <si>
    <t>Aprobar e integrar un proveedor alterno con conmutación probada, prohibir la vinculación con verificación reducida durante caídas (encolar en su lugar) y revisar retroactivamente lo vinculado en ventanas de contingencia.</t>
  </si>
  <si>
    <t>FS-R039</t>
  </si>
  <si>
    <t>Podrían las fuentes de datos del proveedor de verificación estar desactualizadas o incompletas (fallecidos recientes, números nuevos, cambios registrales), validando como existentes identidades que ya no lo son o nunca lo fueron.</t>
  </si>
  <si>
    <t>La entidad desconoce la procedencia, cobertura y frecuencia de actualización de las fuentes contra las que el proveedor valida, y no audita la calidad de esas validaciones.</t>
  </si>
  <si>
    <t>Verificaciones formalmente exitosas sobre datos vencidos, y una capa de "validación cruzada" que en la práctica no cruza contra la realidad vigente.</t>
  </si>
  <si>
    <t>Certificación anual de calidad emitida por el propio proveedor como parte de la renovación del contrato.</t>
  </si>
  <si>
    <t>Exigir transparencia de fuentes, cobertura y frecuencia de actualización, contrastar muestras contra fuentes oficiales directas y pactar derecho de auditoría sobre la calidad de las validaciones.</t>
  </si>
  <si>
    <t>FS-R040</t>
  </si>
  <si>
    <t>Podrían corresponsales o aliados de originación capturar y verificar identidades con prácticas deficientes (o complicidad), inyectando vinculaciones sintéticas que la entidad asume como verificadas.</t>
  </si>
  <si>
    <t>La verificación de identidad en canales de aliados se delega operativamente sin homologación de estándares, auditoría de campo ni comparación de tasas de fraude por originador.</t>
  </si>
  <si>
    <t>Bolsas de fraude concentradas por originador, difíciles de remediar porque el aliado controla la relación y la evidencia de la captura.</t>
  </si>
  <si>
    <t>Contrato de corresponsalía con obligaciones generales de cumplimiento y capacitación inicial al personal del aliado.</t>
  </si>
  <si>
    <t>Homologar el estándar de verificación en todos los originadores, medir fraude y mora temprana por aliado con umbrales de suspensión, y auditar en campo a los aliados con desviaciones.</t>
  </si>
  <si>
    <t>FS-R041</t>
  </si>
  <si>
    <t>Podrían granjas de dispositivos y emuladores crear cuentas a escala industrial simulando equipos y usuarios distintos, superando controles diseñados para solicitantes individuales.</t>
  </si>
  <si>
    <t>El canal móvil no verifica la integridad del dispositivo ni detecta emuladores, y las señales técnicas de las solicitudes no se correlacionan entre sí.</t>
  </si>
  <si>
    <t>Vinculación masiva de identidades sintéticas en campañas coordinadas, con el costo unitario del fraude reducido al punto de industrializarlo.</t>
  </si>
  <si>
    <t>Verificación reCAPTCHA en el formulario web de solicitud, no aplicada en el flujo de la aplicación móvil.</t>
  </si>
  <si>
    <t>Implementar verificación de integridad de dispositivo y detección de emuladores en la app, correlacionar señales técnicas entre solicitudes y bloquear los entornos reincidentes.</t>
  </si>
  <si>
    <t>FS-R042</t>
  </si>
  <si>
    <t>Podrían las APIs expuestas a terceros del ecosistema open finance usarse para originar vinculaciones y consultas masivas fuera de los controles del canal propio.</t>
  </si>
  <si>
    <t>Las APIs de terceros heredan la confianza del aliado integrador y sus llamados no pasan por las mismas defensas antifraude del canal directo.</t>
  </si>
  <si>
    <t>Puerta lateral de vinculación con menos controles, abuso difícil de atribuir entre la entidad y el tercero, y exposición regulatoria por el ecosistema abierto.</t>
  </si>
  <si>
    <t>Autenticación de aplicaciones de terceros mediante llaves de API y acuerdos de uso firmados con cada integrador.</t>
  </si>
  <si>
    <t>Aplicar a las APIs de terceros las mismas defensas antifraude del canal directo (velocity, señales, verificación), monitorear el comportamiento por integrador y pactar la suspensión inmediata ante patrones de abuso.</t>
  </si>
  <si>
    <t>FS-R043</t>
  </si>
  <si>
    <t>Podrían campañas de solicitudes masivas con datos secuenciales o plantillas (mismos patrones de correo, direcciones con variaciones mínimas) pasar inadvertidas al evaluarse una a una.</t>
  </si>
  <si>
    <t>No existen velocity checks por atributos (teléfono, dirección, correo, cuenta destino) que detecten la repetición y variación sistemática entre solicitudes de un periodo.</t>
  </si>
  <si>
    <t>Aprobación de lotes completos de solicitudes fabricadas con la misma plantilla, detectados solo al analizar la cosecha cuando el fraude ya se materializó.</t>
  </si>
  <si>
    <t>Validación de formato y unicidad del correo y el teléfono dentro de cada solicitud individual.</t>
  </si>
  <si>
    <t>Implementar velocity checks multiatributo con ventanas de tiempo, detección de patrones de plantilla (similitud de datos entre solicitudes) y retención del lote vinculado ante coincidencias.</t>
  </si>
  <si>
    <t>FS-R044</t>
  </si>
  <si>
    <t>Podría la promesa comercial de "aprobación en minutos" impedir estructuralmente la incorporación de verificaciones adicionales, dejando la decisión de fraude a controles instantáneos insuficientes.</t>
  </si>
  <si>
    <t>El tiempo de aprobación es un indicador comercial clave y toda verificación que agregue minutos u horas se descarta por defecto, sin un mecanismo de decisión diferida para casos de riesgo.</t>
  </si>
  <si>
    <t>Arquitectura de decisión incapaz de detener el fraude sofisticado, y controles nuevos rechazados no por ineficaces sino por lentos.</t>
  </si>
  <si>
    <t>Comité de producto que evalúa las propuestas de nuevos controles considerando su impacto en la conversión y el tiempo de aprobación.</t>
  </si>
  <si>
    <t>Implementar la decisión en dos velocidades: aprobación instantánea para solicitudes limpias y ruta de verificación diferida (horas) para solicitudes con señales, comunicada como revisión estándar, con métricas de fraude por ruta.</t>
  </si>
  <si>
    <t>FS-R045</t>
  </si>
  <si>
    <t>Podrían los casos de fraude investigarse y cerrarse individualmente sin buscar la red detrás, dejando activas las demás identidades del mismo esquema dentro de la entidad.</t>
  </si>
  <si>
    <t>El equipo de investigación gestiona casos por radicado, sin herramientas ni mandato para el análisis de vínculos, y su indicador es el cierre de casos, no la desarticulación de redes.</t>
  </si>
  <si>
    <t>Redes que pierden una identidad y continúan operando con las demás, pérdidas recurrentes del mismo origen y aprendizaje nulo entre casos.</t>
  </si>
  <si>
    <t>Procedimiento de investigación de fraude documentado, orientado al caso individual y su recuperación.</t>
  </si>
  <si>
    <t>Incorporar el análisis de vínculos como paso obligatorio de toda investigación (atributos compartidos contra la base de clientes), suspender preventivamente las cuentas relacionadas y medir identidades adicionales detectadas por caso.</t>
  </si>
  <si>
    <t>FS-R046</t>
  </si>
  <si>
    <t>Podría el conocimiento de los casos confirmados no retroalimentar nunca los modelos y reglas, dejando las defensas congeladas mientras el esquema evoluciona.</t>
  </si>
  <si>
    <t>No existe un ciclo formal caso-confirmado → etiqueta → recalibración: los casos viven en el sistema de investigaciones y los modelos se recalibran con datos crediticios generales.</t>
  </si>
  <si>
    <t>Modelos que envejecen frente a un fraude que aprende, y repetición de las mismas aprobaciones erróneas que ya costaron pérdidas.</t>
  </si>
  <si>
    <t>Establecer el ciclo de retroalimentación con responsables y frecuencia: etiquetado de casos confirmados, incorporación al conjunto de entrenamiento, recalibración periódica y medición del desempeño del modelo sobre los patrones recientes.</t>
  </si>
  <si>
    <t>FS-R047</t>
  </si>
  <si>
    <t>Podría la evidencia de los casos (sesiones, dispositivos, imágenes de verificación, conversaciones) no preservarse con estándares que soporten denuncias, recuperaciones o requerimientos de autoridades.</t>
  </si>
  <si>
    <t>Los registros relevantes viven en sistemas distintos con retenciones cortas y no existe un protocolo de preservación forense al confirmarse un caso.</t>
  </si>
  <si>
    <t>Denuncias archivadas por falta de pruebas, recuperaciones fallidas, y riesgo de incumplir requerimientos probatorios de autoridades y franquicias.</t>
  </si>
  <si>
    <t>Retención de registros según las políticas generales de cada sistema, sin marcación especial para casos de fraude.</t>
  </si>
  <si>
    <t>Definir el protocolo de preservación forense al confirmar un caso (congelamiento de registros, cadena de custodia, empaquetado probatorio) y homologar las retenciones mínimas con Legal.</t>
  </si>
  <si>
    <t>FS-R048</t>
  </si>
  <si>
    <t>Podría el regulador, tras una inspección o un caso público, sancionar a la entidad por deficiencias de conocimiento del cliente evidenciadas por la población de identidades sintéticas vinculadas.</t>
  </si>
  <si>
    <t>Las debilidades de verificación no se han remediado con prioridad y la entidad carece de un expediente que demuestre gestión diligente del riesgo (evaluaciones, planes, avances).</t>
  </si>
  <si>
    <t>Sanciones económicas, planes de remediación impuestos con supervisión, daño reputacional ante el mercado y encarecimiento del fondeo.</t>
  </si>
  <si>
    <t>Matriz de cumplimiento normativo actualizada por la segunda línea, sin conexión con los hallazgos operativos de fraude.</t>
  </si>
  <si>
    <t>Consolidar el expediente de gestión del riesgo de identidad sintética (evaluaciones, planes, métricas, avances) y priorizar la remediación de las debilidades de verificación con seguimiento del comité de auditoría.</t>
  </si>
  <si>
    <t>FS-R049</t>
  </si>
  <si>
    <t>Podrían las franquicias de tarjetas o los aliados estratégicos imponer restricciones, sobrecostos o terminación de convenios por tasas de fraude sostenidamente superiores a los umbrales del programa.</t>
  </si>
  <si>
    <t>Las tasas de fraude del portafolio superan recurrentemente los umbrales de monitoreo de las franquicias y los planes de reducción presentados no muestran resultados.</t>
  </si>
  <si>
    <t>Multas del esquema, programas de vigilancia impuestos, restricción de la operación del producto y, en el extremo, pérdida de la licencia de emisión.</t>
  </si>
  <si>
    <t>Reporte mensual de tasas de fraude a la franquicia y plan de reducción presentado por el área de producto.</t>
  </si>
  <si>
    <t>Ejecutar el plan de reducción con hitos verificables priorizando las tipologías de identidad sintética, reportar avances a la franquicia y establecer alertas internas antes de los umbrales del esquema.</t>
  </si>
  <si>
    <t>FS-R050</t>
  </si>
  <si>
    <t>Podría la remediación de la base contaminada (identificar y cerrar las cuentas sintéticas vigentes) resultar masiva, costosa y disruptiva, afectando también a clientes legítimos mal clasificados.</t>
  </si>
  <si>
    <t>Años de vinculación con verificación débil dejaron una población de tamaño desconocido de identidades sintéticas activas, sin metodología probada para separarlas de clientes reales.</t>
  </si>
  <si>
    <t>Cierres masivos con errores (falsos positivos que generan quejas y demandas), costos operativos extraordinarios y reconocimiento público del problema.</t>
  </si>
  <si>
    <t>Campañas periódicas de actualización de datos que dependen de la respuesta voluntaria del cliente.</t>
  </si>
  <si>
    <t>Diseñar la remediación por fases: puntuación retroactiva de la base con las señales actuales, re-verificación priorizada por riesgo y monto, protocolo de cierre con debido proceso y medición de falsos positivos.</t>
  </si>
  <si>
    <t>FS-R051</t>
  </si>
  <si>
    <t>FS-R052</t>
  </si>
  <si>
    <t>FS-R053</t>
  </si>
  <si>
    <t>FS-R054</t>
  </si>
  <si>
    <t>FS-R055</t>
  </si>
  <si>
    <t>FS-R056</t>
  </si>
  <si>
    <t>FS-R057</t>
  </si>
  <si>
    <t>FS-R058</t>
  </si>
  <si>
    <t>FS-R059</t>
  </si>
  <si>
    <t>FS-R060</t>
  </si>
  <si>
    <t>Riesgos registrados</t>
  </si>
  <si>
    <t>Críticos después de controles</t>
  </si>
  <si>
    <t>Sin controles documentados</t>
  </si>
  <si>
    <t>Sin responsable o sin plan</t>
  </si>
  <si>
    <t>Categoría</t>
  </si>
  <si>
    <t>Exposición residual alta</t>
  </si>
  <si>
    <t>Total de riesgos</t>
  </si>
  <si>
    <t>Inherente</t>
  </si>
  <si>
    <t>Residual</t>
  </si>
  <si>
    <t>Cobertura documentada en la Matriz</t>
  </si>
  <si>
    <t>Riesgos significativos o críticos</t>
  </si>
  <si>
    <t>Requieren decisión de la dirección</t>
  </si>
  <si>
    <t>Exposición inherente y residual</t>
  </si>
  <si>
    <t>Alertas para decisión</t>
  </si>
  <si>
    <t>Variación</t>
  </si>
  <si>
    <t>Riesgos críticos residuales</t>
  </si>
  <si>
    <t>Residual superior al inherente</t>
  </si>
  <si>
    <t>Sin fecha de revisión</t>
  </si>
  <si>
    <t>Cinco riesgos residuales prioritarios</t>
  </si>
  <si>
    <t>Calidad de la información</t>
  </si>
  <si>
    <t>Responsable</t>
  </si>
  <si>
    <t>Sin controles</t>
  </si>
  <si>
    <t>Sin evaluación residual</t>
  </si>
  <si>
    <t>Sin responsable o plan</t>
  </si>
  <si>
    <t>Acciones prioritarias para la dirección</t>
  </si>
  <si>
    <t>Advertencia: la Matriz contiene riesgos y valoraciones precargadas como referencia. Reemplace o valide los datos antes de utilizar este Dashboard para decisiones o informes formales.</t>
  </si>
  <si>
    <t>Factores clave de exposición al fraude por identidad sintética</t>
  </si>
  <si>
    <t>Concentración de riesgos en los cuatro factores clave configurados en Parámetros (posiciones 1 a 4 del catálogo): verificación de identidad débil en onboarding, sin validación cruzada con fuentes oficiales y burós, sin monitoreo de comportamiento post-vinculación y modelos antifraude desactualizados o sin ajuste. Compara el total de riesgos de cada factor con los que permanecen en exposición residual alta.</t>
  </si>
  <si>
    <t>Datos de apoyo para el gráfico (se calculan automáticamente desde la Matriz y Parámetros)</t>
  </si>
  <si>
    <t>Factor clave</t>
  </si>
  <si>
    <t>De exposición residual alta</t>
  </si>
  <si>
    <t>Las solicitudes se evalúan individualmente, los burós reflejan las nuevas obligaciones con días o semanas de rezago y no existen cruces en tiempo real de atributos compartidos entre solicitudes recientes (dispositivo, cuenta de desembolso, referencias, geolocalización).</t>
  </si>
  <si>
    <t>Podrían las personas reales cuyos datos fueron usados para fabricar identidades híbridas (titulares del número de identificación, de la dirección o del teléfono) quedar reportadas en mora, ser gestionadas por cobranza y no contar con una ruta para demostrar que son víctimas.</t>
  </si>
  <si>
    <t>Los reclamos por productos no reconocidos entran por el proceso general de peticiones y quejas, que no distingue a la víctima de suplantación del defraudador y no activa la investigación de fraude ni la corrección del reporte en burós.</t>
  </si>
  <si>
    <t>Daño injusto al historial crediticio de terceros inocentes, quejas ante el supervisor y la autoridad de protección de datos, demandas, y pérdida de la información que la víctima podría aportar para identificar la red.</t>
  </si>
  <si>
    <t>Proceso general de peticiones, quejas y reclamos con los plazos de respuesta exigidos por la regulación de protección al consumidor financiero.</t>
  </si>
  <si>
    <t>Crear una ruta especializada para reclamos por suplantación o identidad sintética: remisión inmediata a Prevención de Fraude, suspensión de la cobranza y del reporte negativo mientras se investiga, corrección en burós cuando se confirme y registro de los datos de la víctima para bloquear nuevos usos.</t>
  </si>
  <si>
    <t>Podrían los datos biométricos y personales recolectados para verificar identidades (rostros, documentos, huella del dispositivo, consultas a fuentes) ser tratados por la entidad y sus proveedores sin autorización específica, finalidad declarada ni contratos de transmisión adecuados, exponiéndola a sanciones de la autoridad de protección de datos.</t>
  </si>
  <si>
    <t>Las nuevas capas antifraude se incorporan por urgencia operativa sin evaluación de impacto en protección de datos, y los proveedores de biometría procesan y almacenan datos sensibles, en algunos casos fuera del país, bajo contratos que no regulan retención, uso secundario ni transmisión internacional.</t>
  </si>
  <si>
    <t>Sanciones y órdenes de suspender el tratamiento que pueden obligar a apagar controles antifraude críticos, reclamos de titulares, daño reputacional y pérdida de la confianza de los clientes en la verificación biométrica.</t>
  </si>
  <si>
    <t>Autorización genérica de tratamiento de datos aceptada en el onboarding y cláusula de confidencialidad con el proveedor, sin mención expresa de datos biométricos, retención ni transmisión internacional.</t>
  </si>
  <si>
    <t>Realizar la evaluación de impacto en protección de datos de cada control antifraude, ajustar la autorización para datos sensibles y biométricos, suscribir contratos de transmisión con los proveedores (retención, uso secundario, ubicación, derecho de auditoría) y revisarlos en el comité de proveedores.</t>
  </si>
  <si>
    <t>Autor: Equipo Auditool</t>
  </si>
  <si>
    <t>info@auditool.org</t>
  </si>
  <si>
    <t>© 2026 Auditool | www.auditool.org</t>
  </si>
  <si>
    <r>
      <rPr>
        <b/>
        <sz val="12"/>
        <color rgb="FF000000"/>
        <rFont val="Arial"/>
        <family val="2"/>
      </rPr>
      <t>Paso 1.</t>
    </r>
    <r>
      <rPr>
        <sz val="12"/>
        <color rgb="FF000000"/>
        <rFont val="Arial"/>
        <family val="2"/>
      </rPr>
      <t xml:space="preserve"> Configurar parámetros (hoja Parámetros)
Revise y adapte, cuando sea necesario, las escalas de Probabilidad e Impacto, la matriz de calificación, los niveles con sus prioridades, el umbral de exposición alta y los catálogos (categorías, etapas del ciclo de vida del fraude, tipos de producto o canal, factores y responsables), sin dejar filas vacías intermedias. Antes de continuar, verifique que la sección Control de configuración muestre "Correcto" en todos sus controles.</t>
    </r>
  </si>
  <si>
    <r>
      <rPr>
        <b/>
        <sz val="12"/>
        <color rgb="FF000000"/>
        <rFont val="Arial"/>
        <family val="2"/>
      </rPr>
      <t>Paso 2.</t>
    </r>
    <r>
      <rPr>
        <sz val="12"/>
        <color rgb="FF000000"/>
        <rFont val="Arial"/>
        <family val="2"/>
      </rPr>
      <t xml:space="preserve"> Registrar riesgos (hoja Matriz)
IMPORTANTE: los 52 riesgos precargados (FS-R001 a FS-R052) son únicamente ejemplos ilustrativos, no el inventario de riesgos de su organización. Revíselos con sus equipos, ajústelos, reemplácelos o elimine los que no apliquen, y agregue los propios de su realidad. Utilice un registro por riesgo y seleccione desde las listas desplegables la categoría, la etapa del ciclo de vida del fraude, el tipo de producto o canal y el factor de exposición principal.</t>
    </r>
  </si>
  <si>
    <r>
      <rPr>
        <b/>
        <sz val="12"/>
        <color rgb="FF000000"/>
        <rFont val="Arial"/>
        <family val="2"/>
      </rPr>
      <t>Paso 3.</t>
    </r>
    <r>
      <rPr>
        <sz val="12"/>
        <color rgb="FF000000"/>
        <rFont val="Arial"/>
        <family val="2"/>
      </rPr>
      <t xml:space="preserve"> Formular causa, evento y consecuencia
Describa por separado el evento (qué podría ocurrir), la causa (la práctica o condición que lo origina) y la consecuencia (qué efectos generaría), siguiendo la estructura orientativa: "Debido a [causa], podría ocurrir [evento], generando [consecuencia]". Evite formulaciones genéricas como "fraude en cuentas" o "clientes falsos"; describa la situación concreta y explique brevemente los términos técnicos.</t>
    </r>
  </si>
  <si>
    <r>
      <rPr>
        <b/>
        <sz val="12"/>
        <color rgb="FF000000"/>
        <rFont val="Arial"/>
        <family val="2"/>
      </rPr>
      <t>Paso 4.</t>
    </r>
    <r>
      <rPr>
        <sz val="12"/>
        <color rgb="FF000000"/>
        <rFont val="Arial"/>
        <family val="2"/>
      </rPr>
      <t xml:space="preserve"> Evaluar el riesgo inherente
Seleccione Probabilidad e Impacto considerando la exposición antes de los controles existentes. El Nivel de riesgo inherente se calcula automáticamente con la matriz de calificación definida en Parámetros.</t>
    </r>
  </si>
  <si>
    <r>
      <rPr>
        <b/>
        <sz val="12"/>
        <color rgb="FF000000"/>
        <rFont val="Arial"/>
        <family val="2"/>
      </rPr>
      <t>Paso 5.</t>
    </r>
    <r>
      <rPr>
        <sz val="12"/>
        <color rgb="FF000000"/>
        <rFont val="Arial"/>
        <family val="2"/>
      </rPr>
      <t xml:space="preserve"> Documentar controles existentes
Registre los controles actualmente implementados de forma concreta y verificable (por ejemplo: validación contra fuentes oficiales y burós, prueba de vida con detección de inyección, device fingerprinting, análisis de vínculos entre solicitudes, monitoreo de comportamiento post-vinculación, recalibración periódica del modelo antifraude, límites de cupo escalonados). Si no existe control, deje la celda vacía: el Dashboard lo reportará como riesgo sin controles.</t>
    </r>
  </si>
  <si>
    <r>
      <rPr>
        <b/>
        <sz val="12"/>
        <color rgb="FF000000"/>
        <rFont val="Arial"/>
        <family val="2"/>
      </rPr>
      <t>Paso 6.</t>
    </r>
    <r>
      <rPr>
        <sz val="12"/>
        <color rgb="FF000000"/>
        <rFont val="Arial"/>
        <family val="2"/>
      </rPr>
      <t xml:space="preserve"> Evaluar el riesgo residual
Reevalúe Probabilidad e Impacto después de considerar el efecto real de los controles. Un control débil o parcial puede no reducir la exposición, y el riesgo residual nunca puede ser superior al inherente; no aplique descuentos automáticos.</t>
    </r>
  </si>
  <si>
    <r>
      <rPr>
        <b/>
        <sz val="12"/>
        <color rgb="FF000000"/>
        <rFont val="Arial"/>
        <family val="2"/>
      </rPr>
      <t>Paso 7.</t>
    </r>
    <r>
      <rPr>
        <sz val="12"/>
        <color rgb="FF000000"/>
        <rFont val="Arial"/>
        <family val="2"/>
      </rPr>
      <t xml:space="preserve"> Definir tratamiento y responsable
Seleccione el área responsable del riesgo, evitando asignar automáticamente todos los riesgos a Prevención de Fraude, y documente un plan de acción específico (qué, cómo y con qué alcance) con una fecha de revisión válida.</t>
    </r>
  </si>
  <si>
    <r>
      <rPr>
        <b/>
        <sz val="12"/>
        <color rgb="FF000000"/>
        <rFont val="Arial"/>
        <family val="2"/>
      </rPr>
      <t>Paso 8.</t>
    </r>
    <r>
      <rPr>
        <sz val="12"/>
        <color rgb="FF000000"/>
        <rFont val="Arial"/>
        <family val="2"/>
      </rPr>
      <t xml:space="preserve"> Analizar el Dashboard
Comience por el Resumen ejecutivo (tarjetas, estado general de exposición y lectura automática), pensado para el Comité de Auditoría y la alta dirección. Luego compare la exposición inherente y residual, revise las alertas para decisión, los cinco riesgos residuales prioritarios y la concentración en los cuatro factores clave, y detecte registros incompletos en el bloque Calidad de la información. Para analizar categorías, etapas o tipos de producto, o valores fuera de catálogo, filtre la Matriz (columna Validación catálogo). Complemente las pruebas de auditoría con las banderas rojas de la hoja Parámetros.</t>
    </r>
  </si>
  <si>
    <t>Dashboard ejecutivo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</si>
</sst>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29" x14ac:knownFonts="1">
    <font>
      <sz val="11"/>
      <color theme="1"/>
      <name val="Calibri"/>
      <family val="2"/>
      <charset val="1"/>
    </font>
    <font>
      <b/>
      <sz val="16"/>
      <color rgb="FFFFFFFF"/>
      <name val="Arial"/>
      <family val="2"/>
      <charset val="1"/>
    </font>
    <font>
      <sz val="12"/>
      <color rgb="FF000000"/>
      <name val="Arial"/>
      <family val="2"/>
      <charset val="1"/>
    </font>
    <font>
      <b/>
      <sz val="12"/>
      <color rgb="FFFFFFFF"/>
      <name val="Arial"/>
      <family val="2"/>
      <charset val="1"/>
    </font>
    <font>
      <b/>
      <sz val="12"/>
      <color rgb="FF000000"/>
      <name val="Arial"/>
      <family val="2"/>
      <charset val="1"/>
    </font>
    <font>
      <i/>
      <sz val="10"/>
      <color rgb="FF404040"/>
      <name val="Arial"/>
      <family val="2"/>
    </font>
    <font>
      <b/>
      <i/>
      <sz val="10"/>
      <color rgb="FF7A1F1F"/>
      <name val="Arial"/>
      <family val="2"/>
    </font>
    <font>
      <sz val="12"/>
      <color theme="1"/>
      <name val="Calibri"/>
      <family val="2"/>
      <charset val="1"/>
    </font>
    <font>
      <b/>
      <sz val="12"/>
      <color theme="1"/>
      <name val="Arial"/>
      <family val="2"/>
      <charset val="1"/>
    </font>
    <font>
      <b/>
      <sz val="16"/>
      <color theme="0"/>
      <name val="Arial"/>
      <family val="2"/>
    </font>
    <font>
      <b/>
      <sz val="12"/>
      <color rgb="FF162B47"/>
      <name val="Arial"/>
      <family val="2"/>
    </font>
    <font>
      <sz val="12"/>
      <color theme="1"/>
      <name val="Arial"/>
      <family val="2"/>
    </font>
    <font>
      <b/>
      <sz val="12"/>
      <color rgb="FFFFFFFF"/>
      <name val="Arial"/>
      <family val="2"/>
    </font>
    <font>
      <sz val="12"/>
      <color rgb="FF595959"/>
      <name val="Arial"/>
      <family val="2"/>
    </font>
    <font>
      <sz val="12"/>
      <name val="Arial"/>
      <family val="2"/>
    </font>
    <font>
      <b/>
      <sz val="12"/>
      <name val="Arial"/>
      <family val="2"/>
    </font>
    <font>
      <sz val="12"/>
      <color rgb="FF000000"/>
      <name val="Arial"/>
      <family val="2"/>
    </font>
    <font>
      <b/>
      <sz val="12"/>
      <color rgb="FFC00000"/>
      <name val="Arial"/>
      <family val="2"/>
    </font>
    <font>
      <i/>
      <sz val="12"/>
      <color rgb="FF404040"/>
      <name val="Arial"/>
      <family val="2"/>
    </font>
    <font>
      <i/>
      <sz val="12"/>
      <color rgb="FF808080"/>
      <name val="Arial"/>
      <family val="2"/>
    </font>
    <font>
      <sz val="12"/>
      <color theme="0"/>
      <name val="Arial"/>
      <family val="2"/>
    </font>
    <font>
      <b/>
      <sz val="28"/>
      <color rgb="FF162B47"/>
      <name val="Arial"/>
      <family val="2"/>
    </font>
    <font>
      <b/>
      <sz val="12"/>
      <color rgb="FFB45F06"/>
      <name val="Arial"/>
      <family val="2"/>
    </font>
    <font>
      <b/>
      <i/>
      <sz val="12"/>
      <color rgb="FF7A1F1F"/>
      <name val="Arial"/>
      <family val="2"/>
    </font>
    <font>
      <b/>
      <sz val="12"/>
      <color rgb="FF000000"/>
      <name val="Arial"/>
      <family val="2"/>
    </font>
    <font>
      <sz val="12"/>
      <color rgb="FF162B47"/>
      <name val="Arial"/>
      <family val="2"/>
    </font>
    <font>
      <u/>
      <sz val="11"/>
      <color theme="10"/>
      <name val="Calibri"/>
      <family val="2"/>
      <charset val="1"/>
    </font>
    <font>
      <b/>
      <sz val="12"/>
      <color theme="0"/>
      <name val="Arial"/>
      <family val="2"/>
    </font>
    <font>
      <b/>
      <sz val="16"/>
      <color rgb="FFFFFFFF"/>
      <name val="Arial"/>
      <family val="2"/>
    </font>
  </fonts>
  <fills count="24">
    <fill>
      <patternFill patternType="none"/>
    </fill>
    <fill>
      <patternFill patternType="gray125"/>
    </fill>
    <fill>
      <patternFill patternType="solid">
        <fgColor rgb="FF162B47"/>
        <bgColor rgb="FF404040"/>
      </patternFill>
    </fill>
    <fill>
      <patternFill patternType="solid">
        <fgColor rgb="FF616B7C"/>
        <bgColor rgb="FF745A93"/>
      </patternFill>
    </fill>
    <fill>
      <patternFill patternType="solid">
        <fgColor rgb="FFDCE8F3"/>
        <bgColor rgb="FFDCE6F1"/>
      </patternFill>
    </fill>
    <fill>
      <patternFill patternType="solid">
        <fgColor theme="3" tint="0.79979857783745845"/>
        <bgColor rgb="FFCBE0E8"/>
      </patternFill>
    </fill>
    <fill>
      <patternFill patternType="solid">
        <fgColor theme="0" tint="-4.9989318521683403E-2"/>
        <bgColor rgb="FFF2F5F9"/>
      </patternFill>
    </fill>
    <fill>
      <patternFill patternType="solid">
        <fgColor rgb="FF808080"/>
        <bgColor rgb="FF8C75A9"/>
      </patternFill>
    </fill>
    <fill>
      <patternFill patternType="solid">
        <fgColor rgb="FF595959"/>
        <bgColor rgb="FF5D4976"/>
      </patternFill>
    </fill>
    <fill>
      <patternFill patternType="solid">
        <fgColor rgb="FFFFF2CC"/>
        <bgColor rgb="FFFDECEA"/>
      </patternFill>
    </fill>
    <fill>
      <patternFill patternType="solid">
        <fgColor rgb="FFFFFFFF"/>
        <bgColor rgb="FFF2F5F9"/>
      </patternFill>
    </fill>
    <fill>
      <patternFill patternType="solid">
        <fgColor rgb="FFF2F5F9"/>
        <bgColor rgb="FFF2F2F2"/>
      </patternFill>
    </fill>
    <fill>
      <patternFill patternType="solid">
        <fgColor rgb="FFDCE6F1"/>
        <bgColor rgb="FFDCE8F3"/>
      </patternFill>
    </fill>
    <fill>
      <patternFill patternType="solid">
        <fgColor rgb="FFFDECEA"/>
        <bgColor rgb="FFFCE8E6"/>
      </patternFill>
    </fill>
    <fill>
      <patternFill patternType="solid">
        <fgColor theme="0"/>
        <bgColor rgb="FF745A93"/>
      </patternFill>
    </fill>
    <fill>
      <patternFill patternType="solid">
        <fgColor theme="0"/>
        <bgColor indexed="64"/>
      </patternFill>
    </fill>
    <fill>
      <patternFill patternType="solid">
        <fgColor theme="0"/>
        <bgColor rgb="FF404040"/>
      </patternFill>
    </fill>
    <fill>
      <patternFill patternType="solid">
        <fgColor theme="0"/>
        <bgColor rgb="FF5D4976"/>
      </patternFill>
    </fill>
    <fill>
      <patternFill patternType="solid">
        <fgColor theme="8" tint="0.79998168889431442"/>
        <bgColor rgb="FF5D4976"/>
      </patternFill>
    </fill>
    <fill>
      <patternFill patternType="solid">
        <fgColor rgb="FF162B47"/>
        <bgColor indexed="64"/>
      </patternFill>
    </fill>
    <fill>
      <patternFill patternType="solid">
        <fgColor rgb="FF616B7C"/>
        <bgColor indexed="64"/>
      </patternFill>
    </fill>
    <fill>
      <patternFill patternType="solid">
        <fgColor theme="0" tint="-4.9989318521683403E-2"/>
        <bgColor indexed="64"/>
      </patternFill>
    </fill>
    <fill>
      <patternFill patternType="solid">
        <fgColor theme="0"/>
        <bgColor rgb="FFFDECEA"/>
      </patternFill>
    </fill>
    <fill>
      <patternFill patternType="solid">
        <fgColor theme="4" tint="0.79998168889431442"/>
        <bgColor indexed="64"/>
      </patternFill>
    </fill>
  </fills>
  <borders count="55">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rgb="FFBFBFBF"/>
      </left>
      <right/>
      <top style="thin">
        <color rgb="FFBFBFBF"/>
      </top>
      <bottom style="thin">
        <color rgb="FFBFBFBF"/>
      </bottom>
      <diagonal/>
    </border>
    <border>
      <left style="thin">
        <color rgb="FFD9D9D9"/>
      </left>
      <right/>
      <top style="thin">
        <color rgb="FFD9D9D9"/>
      </top>
      <bottom style="thin">
        <color rgb="FFD9D9D9"/>
      </bottom>
      <diagonal/>
    </border>
    <border>
      <left style="thin">
        <color rgb="FFD9D9D9"/>
      </left>
      <right/>
      <top style="thin">
        <color rgb="FFD9D9D9"/>
      </top>
      <bottom/>
      <diagonal/>
    </border>
    <border>
      <left style="thin">
        <color rgb="FFD9D9D9"/>
      </left>
      <right style="thin">
        <color rgb="FFD9D9D9"/>
      </right>
      <top style="thin">
        <color rgb="FFD9D9D9"/>
      </top>
      <bottom style="thin">
        <color rgb="FFD9D9D9"/>
      </bottom>
      <diagonal/>
    </border>
    <border>
      <left/>
      <right/>
      <top/>
      <bottom style="thin">
        <color rgb="FFD9D9D9"/>
      </bottom>
      <diagonal/>
    </border>
    <border>
      <left style="thin">
        <color rgb="FFC00000"/>
      </left>
      <right/>
      <top style="thin">
        <color rgb="FFC00000"/>
      </top>
      <bottom style="thin">
        <color rgb="FFC00000"/>
      </bottom>
      <diagonal/>
    </border>
    <border>
      <left style="thin">
        <color theme="0" tint="-0.14999847407452621"/>
      </left>
      <right/>
      <top style="thin">
        <color rgb="FFD9D9D9"/>
      </top>
      <bottom style="thin">
        <color rgb="FFD9D9D9"/>
      </bottom>
      <diagonal/>
    </border>
    <border>
      <left/>
      <right/>
      <top style="thin">
        <color theme="0" tint="-0.14999847407452621"/>
      </top>
      <bottom style="thin">
        <color rgb="FFD9D9D9"/>
      </bottom>
      <diagonal/>
    </border>
    <border>
      <left style="thin">
        <color theme="0" tint="-0.14999847407452621"/>
      </left>
      <right/>
      <top style="thin">
        <color rgb="FFD9D9D9"/>
      </top>
      <bottom/>
      <diagonal/>
    </border>
    <border>
      <left style="thin">
        <color theme="0" tint="-0.14999847407452621"/>
      </left>
      <right/>
      <top style="thin">
        <color theme="0" tint="-0.14999847407452621"/>
      </top>
      <bottom style="thin">
        <color rgb="FFD9D9D9"/>
      </bottom>
      <diagonal/>
    </border>
    <border>
      <left/>
      <right style="thin">
        <color theme="0" tint="-0.14999847407452621"/>
      </right>
      <top style="thin">
        <color rgb="FFD9D9D9"/>
      </top>
      <bottom style="thin">
        <color rgb="FFD9D9D9"/>
      </bottom>
      <diagonal/>
    </border>
    <border>
      <left/>
      <right/>
      <top style="thin">
        <color rgb="FFD9D9D9"/>
      </top>
      <bottom style="thin">
        <color rgb="FFD9D9D9"/>
      </bottom>
      <diagonal/>
    </border>
    <border>
      <left style="thin">
        <color theme="0" tint="-0.14999847407452621"/>
      </left>
      <right style="thin">
        <color rgb="FFD9D9D9"/>
      </right>
      <top style="thin">
        <color rgb="FFD9D9D9"/>
      </top>
      <bottom style="thin">
        <color rgb="FFD9D9D9"/>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bottom style="thin">
        <color rgb="FFD9D9D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right/>
      <top style="thin">
        <color theme="0" tint="-0.14999847407452621"/>
      </top>
      <bottom/>
      <diagonal/>
    </border>
    <border>
      <left style="thin">
        <color theme="0" tint="-0.14999847407452621"/>
      </left>
      <right/>
      <top style="thin">
        <color theme="0" tint="-0.14999847407452621"/>
      </top>
      <bottom/>
      <diagonal/>
    </border>
    <border>
      <left/>
      <right/>
      <top/>
      <bottom style="thin">
        <color theme="0" tint="-0.14999847407452621"/>
      </bottom>
      <diagonal/>
    </border>
    <border>
      <left style="thin">
        <color theme="0" tint="-0.14999847407452621"/>
      </left>
      <right style="thin">
        <color theme="0" tint="-0.14999847407452621"/>
      </right>
      <top style="thin">
        <color rgb="FFD9D9D9"/>
      </top>
      <bottom style="thin">
        <color rgb="FFD9D9D9"/>
      </bottom>
      <diagonal/>
    </border>
    <border>
      <left style="thin">
        <color theme="0" tint="-0.14999847407452621"/>
      </left>
      <right style="thin">
        <color theme="0" tint="-0.14999847407452621"/>
      </right>
      <top style="thin">
        <color rgb="FFD9D9D9"/>
      </top>
      <bottom/>
      <diagonal/>
    </border>
    <border>
      <left style="thin">
        <color theme="0" tint="-0.14999847407452621"/>
      </left>
      <right style="thin">
        <color theme="0" tint="-0.14999847407452621"/>
      </right>
      <top style="thin">
        <color theme="0" tint="-0.14999847407452621"/>
      </top>
      <bottom style="thin">
        <color rgb="FFD9D9D9"/>
      </bottom>
      <diagonal/>
    </border>
    <border>
      <left style="thin">
        <color rgb="FFD9D9D9"/>
      </left>
      <right style="thin">
        <color theme="0" tint="-0.14999847407452621"/>
      </right>
      <top style="thin">
        <color rgb="FFD9D9D9"/>
      </top>
      <bottom style="thin">
        <color rgb="FFD9D9D9"/>
      </bottom>
      <diagonal/>
    </border>
    <border>
      <left/>
      <right style="thin">
        <color theme="0" tint="-0.14999847407452621"/>
      </right>
      <top/>
      <bottom style="thin">
        <color rgb="FFD9D9D9"/>
      </bottom>
      <diagonal/>
    </border>
    <border>
      <left style="thin">
        <color theme="0" tint="-0.14999847407452621"/>
      </left>
      <right style="thin">
        <color theme="0" tint="-0.14999847407452621"/>
      </right>
      <top style="thin">
        <color rgb="FFD9D9D9"/>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bottom/>
      <diagonal/>
    </border>
    <border>
      <left/>
      <right style="thin">
        <color theme="0" tint="-0.14999847407452621"/>
      </right>
      <top style="thin">
        <color theme="0" tint="-0.14999847407452621"/>
      </top>
      <bottom style="thin">
        <color rgb="FFD9D9D9"/>
      </bottom>
      <diagonal/>
    </border>
    <border>
      <left/>
      <right style="thin">
        <color theme="0" tint="-0.14999847407452621"/>
      </right>
      <top/>
      <bottom style="thin">
        <color theme="0" tint="-0.14999847407452621"/>
      </bottom>
      <diagonal/>
    </border>
    <border>
      <left style="thin">
        <color rgb="FFFF0000"/>
      </left>
      <right/>
      <top/>
      <bottom/>
      <diagonal/>
    </border>
    <border>
      <left style="thin">
        <color rgb="FFD9D9D9"/>
      </left>
      <right style="thin">
        <color theme="0" tint="-0.14999847407452621"/>
      </right>
      <top style="thin">
        <color rgb="FFD9D9D9"/>
      </top>
      <bottom/>
      <diagonal/>
    </border>
    <border>
      <left style="thin">
        <color rgb="FFD9D9D9"/>
      </left>
      <right style="thin">
        <color theme="0" tint="-0.14999847407452621"/>
      </right>
      <top style="thin">
        <color rgb="FFD9D9D9"/>
      </top>
      <bottom style="thin">
        <color theme="0" tint="-0.14999847407452621"/>
      </bottom>
      <diagonal/>
    </border>
    <border>
      <left style="thin">
        <color rgb="FFD9D9D9"/>
      </left>
      <right/>
      <top style="thin">
        <color rgb="FFD9D9D9"/>
      </top>
      <bottom style="thin">
        <color theme="0" tint="-0.14999847407452621"/>
      </bottom>
      <diagonal/>
    </border>
    <border>
      <left style="thin">
        <color rgb="FFD9D9D9"/>
      </left>
      <right style="thin">
        <color rgb="FFD9D9D9"/>
      </right>
      <top style="thin">
        <color rgb="FFD9D9D9"/>
      </top>
      <bottom style="thin">
        <color theme="0" tint="-0.14999847407452621"/>
      </bottom>
      <diagonal/>
    </border>
    <border>
      <left style="thin">
        <color rgb="FFD9D9D9"/>
      </left>
      <right style="thin">
        <color rgb="FFD9D9D9"/>
      </right>
      <top style="thin">
        <color rgb="FFD9D9D9"/>
      </top>
      <bottom/>
      <diagonal/>
    </border>
    <border>
      <left style="thin">
        <color theme="0" tint="-0.14999847407452621"/>
      </left>
      <right style="thin">
        <color theme="0" tint="-0.14999847407452621"/>
      </right>
      <top/>
      <bottom/>
      <diagonal/>
    </border>
    <border>
      <left style="thin">
        <color rgb="FFD9D9D9"/>
      </left>
      <right/>
      <top/>
      <bottom style="thin">
        <color rgb="FFD9D9D9"/>
      </bottom>
      <diagonal/>
    </border>
    <border>
      <left style="thin">
        <color rgb="FFD9D9D9"/>
      </left>
      <right style="thin">
        <color rgb="FFD9D9D9"/>
      </right>
      <top/>
      <bottom style="thin">
        <color rgb="FFD9D9D9"/>
      </bottom>
      <diagonal/>
    </border>
    <border>
      <left style="thin">
        <color theme="0" tint="-0.14999847407452621"/>
      </left>
      <right/>
      <top style="thin">
        <color theme="0" tint="-0.14999847407452621"/>
      </top>
      <bottom style="thin">
        <color rgb="FFBFBFBF"/>
      </bottom>
      <diagonal/>
    </border>
    <border>
      <left/>
      <right/>
      <top style="thin">
        <color theme="0" tint="-0.14999847407452621"/>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style="thin">
        <color rgb="FFBFBFBF"/>
      </left>
      <right style="thin">
        <color theme="0" tint="-0.14999847407452621"/>
      </right>
      <top style="thin">
        <color theme="0" tint="-0.14999847407452621"/>
      </top>
      <bottom style="thin">
        <color rgb="FFBFBFBF"/>
      </bottom>
      <diagonal/>
    </border>
    <border>
      <left style="thin">
        <color rgb="FFBFBFBF"/>
      </left>
      <right/>
      <top style="thin">
        <color theme="0" tint="-0.14999847407452621"/>
      </top>
      <bottom style="thin">
        <color rgb="FFBFBFBF"/>
      </bottom>
      <diagonal/>
    </border>
    <border>
      <left/>
      <right style="thin">
        <color theme="0" tint="-0.14999847407452621"/>
      </right>
      <top style="thin">
        <color theme="0" tint="-0.1499984740745262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top/>
      <bottom style="thin">
        <color theme="0" tint="-0.14996795556505021"/>
      </bottom>
      <diagonal/>
    </border>
    <border>
      <left/>
      <right/>
      <top/>
      <bottom style="thin">
        <color theme="0" tint="-0.14996795556505021"/>
      </bottom>
      <diagonal/>
    </border>
  </borders>
  <cellStyleXfs count="2">
    <xf numFmtId="0" fontId="0" fillId="0" borderId="0"/>
    <xf numFmtId="0" fontId="26" fillId="0" borderId="0" applyNumberFormat="0" applyFill="0" applyBorder="0" applyAlignment="0" applyProtection="0"/>
  </cellStyleXfs>
  <cellXfs count="180">
    <xf numFmtId="0" fontId="0" fillId="0" borderId="0" xfId="0"/>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Alignment="1">
      <alignment horizontal="center"/>
    </xf>
    <xf numFmtId="0" fontId="0" fillId="15" borderId="0" xfId="0" applyFill="1" applyAlignment="1">
      <alignment horizontal="center"/>
    </xf>
    <xf numFmtId="0" fontId="0" fillId="16" borderId="0" xfId="0" applyFill="1"/>
    <xf numFmtId="0" fontId="5" fillId="15" borderId="0" xfId="0" applyFont="1" applyFill="1" applyAlignment="1">
      <alignment horizontal="left" vertical="center"/>
    </xf>
    <xf numFmtId="0" fontId="0" fillId="17" borderId="0" xfId="0" applyFill="1"/>
    <xf numFmtId="0" fontId="6" fillId="15" borderId="0" xfId="0" applyFont="1" applyFill="1" applyAlignment="1">
      <alignment horizontal="left" vertical="center"/>
    </xf>
    <xf numFmtId="0" fontId="11" fillId="0" borderId="0" xfId="0" applyFont="1"/>
    <xf numFmtId="0" fontId="10" fillId="12" borderId="8" xfId="0" applyFont="1" applyFill="1" applyBorder="1" applyAlignment="1">
      <alignment horizontal="center" vertical="center" wrapText="1"/>
    </xf>
    <xf numFmtId="0" fontId="14" fillId="0" borderId="9" xfId="0" applyFont="1" applyBorder="1" applyAlignment="1">
      <alignment horizontal="center" vertical="center" wrapText="1"/>
    </xf>
    <xf numFmtId="0" fontId="14" fillId="21" borderId="9" xfId="0" applyFont="1" applyFill="1" applyBorder="1" applyAlignment="1">
      <alignment horizontal="center" vertical="center" wrapText="1"/>
    </xf>
    <xf numFmtId="0" fontId="11" fillId="0" borderId="0" xfId="0" applyFont="1" applyAlignment="1">
      <alignment vertical="center"/>
    </xf>
    <xf numFmtId="0" fontId="14" fillId="0" borderId="17" xfId="0" applyFont="1" applyBorder="1" applyAlignment="1">
      <alignment horizontal="left" vertical="center" wrapText="1" indent="1"/>
    </xf>
    <xf numFmtId="0" fontId="11" fillId="0" borderId="24" xfId="0" applyFont="1" applyBorder="1" applyAlignment="1">
      <alignment vertical="center"/>
    </xf>
    <xf numFmtId="0" fontId="14" fillId="21" borderId="25" xfId="0" applyFont="1" applyFill="1" applyBorder="1" applyAlignment="1">
      <alignment horizontal="center" vertical="center" wrapText="1"/>
    </xf>
    <xf numFmtId="0" fontId="14" fillId="0" borderId="26" xfId="0" applyFont="1" applyBorder="1" applyAlignment="1">
      <alignment horizontal="center" vertical="center" wrapText="1"/>
    </xf>
    <xf numFmtId="0" fontId="14" fillId="21" borderId="20" xfId="0" applyFont="1" applyFill="1" applyBorder="1" applyAlignment="1">
      <alignment horizontal="center" vertical="center" wrapText="1"/>
    </xf>
    <xf numFmtId="0" fontId="14" fillId="0" borderId="27" xfId="0" applyFont="1" applyBorder="1" applyAlignment="1">
      <alignment horizontal="center" vertical="center" wrapText="1"/>
    </xf>
    <xf numFmtId="0" fontId="10" fillId="12" borderId="28" xfId="0" applyFont="1" applyFill="1" applyBorder="1" applyAlignment="1">
      <alignment horizontal="center" vertical="center" wrapText="1"/>
    </xf>
    <xf numFmtId="165" fontId="14" fillId="21" borderId="29" xfId="0" applyNumberFormat="1" applyFont="1" applyFill="1" applyBorder="1" applyAlignment="1">
      <alignment horizontal="center" vertical="center" wrapText="1"/>
    </xf>
    <xf numFmtId="165" fontId="14" fillId="0" borderId="29" xfId="0" applyNumberFormat="1" applyFont="1" applyBorder="1" applyAlignment="1">
      <alignment horizontal="center" vertical="center" wrapText="1"/>
    </xf>
    <xf numFmtId="0" fontId="15" fillId="0" borderId="30" xfId="0" applyFont="1" applyBorder="1" applyAlignment="1">
      <alignment horizontal="center" vertical="center" wrapText="1"/>
    </xf>
    <xf numFmtId="0" fontId="15" fillId="0" borderId="25" xfId="0" applyFont="1" applyBorder="1" applyAlignment="1">
      <alignment horizontal="center" vertical="center" wrapText="1"/>
    </xf>
    <xf numFmtId="0" fontId="15" fillId="21" borderId="27" xfId="0" applyFont="1" applyFill="1" applyBorder="1" applyAlignment="1">
      <alignment horizontal="center" vertical="center" wrapText="1"/>
    </xf>
    <xf numFmtId="0" fontId="14" fillId="21" borderId="17" xfId="0" applyFont="1" applyFill="1" applyBorder="1" applyAlignment="1">
      <alignment horizontal="left" vertical="center" wrapText="1" indent="1"/>
    </xf>
    <xf numFmtId="0" fontId="15" fillId="21" borderId="25" xfId="0" applyFont="1" applyFill="1" applyBorder="1" applyAlignment="1">
      <alignment horizontal="center" vertical="center" wrapText="1"/>
    </xf>
    <xf numFmtId="0" fontId="10" fillId="22" borderId="8" xfId="0" applyFont="1" applyFill="1" applyBorder="1" applyAlignment="1">
      <alignment horizontal="center" vertical="center" wrapText="1"/>
    </xf>
    <xf numFmtId="0" fontId="22" fillId="0" borderId="23" xfId="0" applyFont="1" applyBorder="1" applyAlignment="1">
      <alignment horizontal="center" vertical="center" wrapText="1"/>
    </xf>
    <xf numFmtId="0" fontId="22" fillId="0" borderId="20" xfId="0" applyFont="1" applyBorder="1" applyAlignment="1">
      <alignment horizontal="center" vertical="center" wrapText="1"/>
    </xf>
    <xf numFmtId="0" fontId="22" fillId="21" borderId="21" xfId="0" applyFont="1" applyFill="1" applyBorder="1" applyAlignment="1">
      <alignment horizontal="center" vertical="center" wrapText="1"/>
    </xf>
    <xf numFmtId="0" fontId="22" fillId="0" borderId="13" xfId="0" applyFont="1" applyBorder="1" applyAlignment="1">
      <alignment horizontal="center" vertical="center" wrapText="1"/>
    </xf>
    <xf numFmtId="0" fontId="11" fillId="0" borderId="33" xfId="0" applyFont="1" applyBorder="1" applyAlignment="1">
      <alignment vertical="center"/>
    </xf>
    <xf numFmtId="0" fontId="11" fillId="0" borderId="36" xfId="0" applyFont="1" applyBorder="1" applyAlignment="1">
      <alignment vertical="center"/>
    </xf>
    <xf numFmtId="0" fontId="11" fillId="0" borderId="21" xfId="0" applyFont="1" applyBorder="1" applyAlignment="1">
      <alignment vertical="center"/>
    </xf>
    <xf numFmtId="0" fontId="11" fillId="0" borderId="42" xfId="0" applyFont="1" applyBorder="1" applyAlignment="1">
      <alignment vertical="center"/>
    </xf>
    <xf numFmtId="0" fontId="10" fillId="22" borderId="44" xfId="0" applyFont="1" applyFill="1" applyBorder="1" applyAlignment="1">
      <alignment horizontal="center" vertical="center" wrapText="1"/>
    </xf>
    <xf numFmtId="0" fontId="10" fillId="12" borderId="44" xfId="0" applyFont="1" applyFill="1" applyBorder="1" applyAlignment="1">
      <alignment horizontal="center" vertical="center" wrapText="1"/>
    </xf>
    <xf numFmtId="0" fontId="11" fillId="0" borderId="32" xfId="0" applyFont="1" applyBorder="1" applyAlignment="1">
      <alignment vertical="center"/>
    </xf>
    <xf numFmtId="0" fontId="3" fillId="2" borderId="20" xfId="0" applyFont="1" applyFill="1" applyBorder="1" applyAlignment="1">
      <alignment horizontal="center" vertical="center" wrapText="1"/>
    </xf>
    <xf numFmtId="0" fontId="8" fillId="18" borderId="20"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4" fillId="0" borderId="20" xfId="0" applyFont="1" applyBorder="1" applyAlignment="1">
      <alignment horizontal="center" vertical="center" wrapText="1"/>
    </xf>
    <xf numFmtId="0" fontId="2" fillId="0" borderId="20" xfId="0" applyFont="1" applyBorder="1" applyAlignment="1">
      <alignment horizontal="center" vertical="center" wrapText="1"/>
    </xf>
    <xf numFmtId="0" fontId="2" fillId="6" borderId="20" xfId="0" applyFont="1" applyFill="1" applyBorder="1" applyAlignment="1">
      <alignment horizontal="center" vertical="center" wrapText="1"/>
    </xf>
    <xf numFmtId="164" fontId="2" fillId="0" borderId="20" xfId="0" applyNumberFormat="1" applyFont="1" applyBorder="1" applyAlignment="1">
      <alignment horizontal="center" vertical="center" wrapText="1"/>
    </xf>
    <xf numFmtId="0" fontId="2" fillId="14" borderId="0" xfId="0" applyFont="1" applyFill="1" applyAlignment="1">
      <alignment horizontal="center" vertical="center" wrapText="1"/>
    </xf>
    <xf numFmtId="0" fontId="0" fillId="2" borderId="0" xfId="0" applyFill="1"/>
    <xf numFmtId="0" fontId="0" fillId="18" borderId="0" xfId="0" applyFill="1"/>
    <xf numFmtId="0" fontId="19" fillId="0" borderId="0" xfId="0" applyFont="1" applyAlignment="1">
      <alignment horizontal="center" vertical="center" wrapText="1"/>
    </xf>
    <xf numFmtId="0" fontId="2" fillId="0" borderId="20" xfId="0" applyFont="1" applyBorder="1" applyAlignment="1">
      <alignment horizontal="left" vertical="center" wrapText="1" indent="1"/>
    </xf>
    <xf numFmtId="0" fontId="27" fillId="19" borderId="54" xfId="0" applyFont="1" applyFill="1" applyBorder="1" applyAlignment="1" applyProtection="1">
      <alignment horizontal="center" vertical="center"/>
      <protection locked="0"/>
    </xf>
    <xf numFmtId="0" fontId="27" fillId="0" borderId="54" xfId="0" applyFont="1" applyBorder="1" applyAlignment="1" applyProtection="1">
      <alignment vertical="center"/>
      <protection locked="0"/>
    </xf>
    <xf numFmtId="0" fontId="11" fillId="0" borderId="21" xfId="0" applyFont="1" applyBorder="1"/>
    <xf numFmtId="0" fontId="24" fillId="0" borderId="1" xfId="0" applyFont="1" applyBorder="1" applyAlignment="1">
      <alignment horizontal="left" vertical="center" wrapText="1" indent="1"/>
    </xf>
    <xf numFmtId="0" fontId="11" fillId="0" borderId="0" xfId="0" applyFont="1" applyAlignment="1">
      <alignment horizontal="center" vertical="center"/>
    </xf>
    <xf numFmtId="0" fontId="16" fillId="0" borderId="0" xfId="0" applyFont="1" applyAlignment="1">
      <alignment vertical="center" wrapText="1"/>
    </xf>
    <xf numFmtId="0" fontId="11" fillId="0" borderId="21" xfId="0" applyFont="1" applyBorder="1" applyAlignment="1">
      <alignment horizontal="center" vertical="center"/>
    </xf>
    <xf numFmtId="0" fontId="15" fillId="5"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15" fillId="5" borderId="47" xfId="0" applyFont="1" applyFill="1" applyBorder="1" applyAlignment="1">
      <alignment horizontal="center" vertical="center" wrapText="1"/>
    </xf>
    <xf numFmtId="0" fontId="16" fillId="0" borderId="1" xfId="0" applyFont="1" applyBorder="1" applyAlignment="1">
      <alignment horizontal="center" vertical="center" wrapText="1"/>
    </xf>
    <xf numFmtId="0" fontId="24" fillId="0" borderId="47" xfId="0" applyFont="1" applyBorder="1" applyAlignment="1">
      <alignment horizontal="center" vertical="center" wrapText="1"/>
    </xf>
    <xf numFmtId="9" fontId="24" fillId="0" borderId="1" xfId="0" applyNumberFormat="1" applyFont="1" applyBorder="1" applyAlignment="1">
      <alignment horizontal="center" vertical="center" wrapText="1"/>
    </xf>
    <xf numFmtId="0" fontId="24" fillId="0" borderId="0" xfId="0" applyFont="1" applyAlignment="1">
      <alignment horizontal="center" vertical="center" wrapText="1"/>
    </xf>
    <xf numFmtId="9" fontId="24" fillId="0" borderId="0" xfId="0" applyNumberFormat="1" applyFont="1" applyAlignment="1">
      <alignment horizontal="center" vertical="center" wrapText="1"/>
    </xf>
    <xf numFmtId="0" fontId="16" fillId="0" borderId="0" xfId="0" applyFont="1" applyAlignment="1">
      <alignment horizontal="center" vertical="center" wrapText="1"/>
    </xf>
    <xf numFmtId="0" fontId="14" fillId="0" borderId="0" xfId="0" applyFont="1" applyAlignment="1">
      <alignment horizontal="center" vertical="center"/>
    </xf>
    <xf numFmtId="0" fontId="12" fillId="7" borderId="47" xfId="0" applyFont="1" applyFill="1" applyBorder="1" applyAlignment="1">
      <alignment horizontal="center" vertical="center" wrapText="1"/>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51" xfId="0" applyFont="1" applyBorder="1" applyAlignment="1">
      <alignment horizontal="center" vertical="center"/>
    </xf>
    <xf numFmtId="0" fontId="14" fillId="0" borderId="35" xfId="0" applyFont="1" applyBorder="1" applyAlignment="1">
      <alignment horizontal="center" vertical="center"/>
    </xf>
    <xf numFmtId="0" fontId="16" fillId="6" borderId="1" xfId="0" applyFont="1" applyFill="1" applyBorder="1" applyAlignment="1">
      <alignment horizontal="left" vertical="center" wrapText="1" indent="1"/>
    </xf>
    <xf numFmtId="0" fontId="15" fillId="0" borderId="1" xfId="0" applyFont="1" applyBorder="1" applyAlignment="1">
      <alignment horizontal="left" vertical="center" wrapText="1" indent="1"/>
    </xf>
    <xf numFmtId="0" fontId="15" fillId="0" borderId="2" xfId="0" applyFont="1" applyBorder="1" applyAlignment="1">
      <alignment horizontal="left" vertical="center" wrapText="1" indent="1"/>
    </xf>
    <xf numFmtId="0" fontId="24" fillId="6" borderId="1" xfId="0" applyFont="1" applyFill="1" applyBorder="1" applyAlignment="1">
      <alignment horizontal="left" vertical="center" wrapText="1" indent="1"/>
    </xf>
    <xf numFmtId="0" fontId="12" fillId="2" borderId="6" xfId="0" applyFont="1" applyFill="1" applyBorder="1" applyAlignment="1">
      <alignment horizontal="center" vertical="center" wrapText="1"/>
    </xf>
    <xf numFmtId="0" fontId="21" fillId="10" borderId="7" xfId="0" applyFont="1" applyFill="1" applyBorder="1" applyAlignment="1">
      <alignment horizontal="center" vertical="center" wrapText="1"/>
    </xf>
    <xf numFmtId="9" fontId="21" fillId="10" borderId="7" xfId="0" applyNumberFormat="1" applyFont="1" applyFill="1" applyBorder="1" applyAlignment="1">
      <alignment horizontal="center" vertical="center" wrapText="1"/>
    </xf>
    <xf numFmtId="0" fontId="21" fillId="10" borderId="37" xfId="0" applyFont="1" applyFill="1" applyBorder="1" applyAlignment="1">
      <alignment horizontal="center" vertical="center" wrapText="1"/>
    </xf>
    <xf numFmtId="0" fontId="13" fillId="11" borderId="6" xfId="0" applyFont="1" applyFill="1" applyBorder="1" applyAlignment="1">
      <alignment horizontal="center" vertical="center" wrapText="1"/>
    </xf>
    <xf numFmtId="0" fontId="13" fillId="11" borderId="28"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0" fillId="12" borderId="7" xfId="0" applyFont="1" applyFill="1" applyBorder="1" applyAlignment="1">
      <alignment horizontal="center" vertical="center" wrapText="1"/>
    </xf>
    <xf numFmtId="0" fontId="14" fillId="11"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22" fillId="9" borderId="37" xfId="0" applyFont="1" applyFill="1" applyBorder="1" applyAlignment="1">
      <alignment horizontal="center" vertical="center" wrapText="1"/>
    </xf>
    <xf numFmtId="0" fontId="14" fillId="21" borderId="14" xfId="0" applyFont="1" applyFill="1" applyBorder="1" applyAlignment="1">
      <alignment horizontal="left" vertical="center" wrapText="1" indent="1"/>
    </xf>
    <xf numFmtId="0" fontId="14" fillId="21" borderId="12" xfId="0" applyFont="1" applyFill="1" applyBorder="1" applyAlignment="1">
      <alignment horizontal="left" vertical="center" wrapText="1" indent="1"/>
    </xf>
    <xf numFmtId="0" fontId="14" fillId="0" borderId="11" xfId="0" applyFont="1" applyBorder="1" applyAlignment="1">
      <alignment horizontal="left" vertical="center" wrapText="1" indent="1"/>
    </xf>
    <xf numFmtId="0" fontId="14" fillId="0" borderId="16" xfId="0" applyFont="1" applyBorder="1" applyAlignment="1">
      <alignment horizontal="left" vertical="center" wrapText="1" indent="1"/>
    </xf>
    <xf numFmtId="0" fontId="14" fillId="21" borderId="11" xfId="0" applyFont="1" applyFill="1" applyBorder="1" applyAlignment="1">
      <alignment horizontal="left" vertical="center" wrapText="1" indent="1"/>
    </xf>
    <xf numFmtId="0" fontId="14" fillId="21" borderId="16" xfId="0" applyFont="1" applyFill="1" applyBorder="1" applyAlignment="1">
      <alignment horizontal="left" vertical="center" wrapText="1" indent="1"/>
    </xf>
    <xf numFmtId="0" fontId="14" fillId="11" borderId="7" xfId="0" applyFont="1" applyFill="1" applyBorder="1" applyAlignment="1">
      <alignment horizontal="center" vertical="center" wrapText="1"/>
    </xf>
    <xf numFmtId="0" fontId="14" fillId="11" borderId="41" xfId="0" applyFont="1" applyFill="1" applyBorder="1" applyAlignment="1">
      <alignment horizontal="left" vertical="center" wrapText="1" indent="1"/>
    </xf>
    <xf numFmtId="0" fontId="14" fillId="11" borderId="39" xfId="0" applyFont="1" applyFill="1" applyBorder="1" applyAlignment="1">
      <alignment horizontal="left" vertical="center" wrapText="1" indent="1"/>
    </xf>
    <xf numFmtId="0" fontId="14" fillId="11" borderId="40" xfId="0" applyFont="1" applyFill="1" applyBorder="1" applyAlignment="1">
      <alignment horizontal="left" vertical="center" wrapText="1" indent="1"/>
    </xf>
    <xf numFmtId="0" fontId="22" fillId="9" borderId="39" xfId="0" applyFont="1" applyFill="1" applyBorder="1" applyAlignment="1">
      <alignment horizontal="center" vertical="center" wrapText="1"/>
    </xf>
    <xf numFmtId="0" fontId="22" fillId="9" borderId="38"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0" fillId="12" borderId="43" xfId="0" applyFont="1" applyFill="1" applyBorder="1" applyAlignment="1">
      <alignment horizontal="center" vertical="center" wrapText="1"/>
    </xf>
    <xf numFmtId="0" fontId="14" fillId="11" borderId="43" xfId="0" applyFont="1" applyFill="1" applyBorder="1" applyAlignment="1">
      <alignment horizontal="center" vertical="center" wrapText="1"/>
    </xf>
    <xf numFmtId="0" fontId="14" fillId="0" borderId="9" xfId="0" applyFont="1" applyBorder="1" applyAlignment="1">
      <alignment horizontal="left" vertical="center" wrapText="1" indent="1"/>
    </xf>
    <xf numFmtId="0" fontId="14" fillId="11" borderId="6" xfId="0" applyFont="1" applyFill="1" applyBorder="1" applyAlignment="1">
      <alignment horizontal="center" vertical="center" wrapText="1"/>
    </xf>
    <xf numFmtId="0" fontId="14" fillId="21" borderId="9" xfId="0" applyFont="1" applyFill="1" applyBorder="1" applyAlignment="1">
      <alignment horizontal="left" vertical="center" wrapText="1" indent="1"/>
    </xf>
    <xf numFmtId="0" fontId="14" fillId="0" borderId="15" xfId="0" applyFont="1" applyBorder="1" applyAlignment="1">
      <alignment horizontal="left" vertical="center" wrapText="1" indent="1"/>
    </xf>
    <xf numFmtId="0" fontId="14" fillId="0" borderId="0" xfId="0" applyFont="1" applyAlignment="1">
      <alignment horizontal="left" vertical="center" wrapText="1" indent="1"/>
    </xf>
    <xf numFmtId="0" fontId="22" fillId="9" borderId="6"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0" xfId="0" applyFont="1" applyFill="1" applyAlignment="1">
      <alignment horizontal="center" vertical="center" wrapText="1"/>
    </xf>
    <xf numFmtId="0" fontId="14" fillId="0" borderId="18" xfId="0" applyFont="1" applyBorder="1" applyAlignment="1">
      <alignment horizontal="left" vertical="center" wrapText="1" indent="1"/>
    </xf>
    <xf numFmtId="0" fontId="14" fillId="0" borderId="32" xfId="0" applyFont="1" applyBorder="1" applyAlignment="1">
      <alignment horizontal="left" vertical="center" wrapText="1" indent="1"/>
    </xf>
    <xf numFmtId="0" fontId="14" fillId="0" borderId="31" xfId="0" applyFont="1" applyBorder="1" applyAlignment="1">
      <alignment horizontal="left" vertical="center" wrapText="1" indent="1"/>
    </xf>
    <xf numFmtId="0" fontId="14" fillId="0" borderId="29" xfId="0" applyFont="1" applyBorder="1" applyAlignment="1">
      <alignment horizontal="left" vertical="center" wrapText="1" indent="1"/>
    </xf>
    <xf numFmtId="0" fontId="17" fillId="13" borderId="10" xfId="0" applyFont="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11" fillId="0" borderId="0" xfId="0" applyFont="1" applyAlignment="1">
      <alignment vertical="center"/>
    </xf>
    <xf numFmtId="0" fontId="14" fillId="0" borderId="32" xfId="0" applyFont="1" applyBorder="1" applyAlignment="1">
      <alignment horizontal="center" vertical="center" wrapText="1"/>
    </xf>
    <xf numFmtId="0" fontId="14" fillId="0" borderId="31" xfId="0" applyFont="1" applyBorder="1" applyAlignment="1">
      <alignment horizontal="center" vertical="center" wrapText="1"/>
    </xf>
    <xf numFmtId="0" fontId="9" fillId="19" borderId="0" xfId="0" applyFont="1" applyFill="1" applyAlignment="1">
      <alignment horizontal="center" vertical="center"/>
    </xf>
    <xf numFmtId="0" fontId="20" fillId="19" borderId="0" xfId="0" applyFont="1" applyFill="1" applyAlignment="1">
      <alignment horizontal="center" vertical="center" wrapText="1"/>
    </xf>
    <xf numFmtId="0" fontId="11" fillId="20" borderId="0" xfId="0" applyFont="1" applyFill="1" applyAlignment="1">
      <alignment horizontal="center" vertical="center"/>
    </xf>
    <xf numFmtId="0" fontId="14" fillId="0" borderId="0" xfId="0" applyFont="1" applyAlignment="1">
      <alignment horizontal="center" vertical="center" wrapText="1"/>
    </xf>
    <xf numFmtId="0" fontId="14" fillId="0" borderId="33" xfId="0" applyFont="1" applyBorder="1" applyAlignment="1">
      <alignment horizontal="center" vertical="center" wrapText="1"/>
    </xf>
    <xf numFmtId="0" fontId="14" fillId="0" borderId="18" xfId="0" applyFont="1" applyBorder="1" applyAlignment="1">
      <alignment horizontal="center" vertical="center" wrapText="1"/>
    </xf>
    <xf numFmtId="0" fontId="16" fillId="0" borderId="3" xfId="0" applyFont="1" applyBorder="1" applyAlignment="1">
      <alignment horizontal="left" vertical="center" wrapText="1" indent="1"/>
    </xf>
    <xf numFmtId="0" fontId="16" fillId="0" borderId="1" xfId="0" applyFont="1" applyBorder="1" applyAlignment="1">
      <alignment horizontal="left" vertical="center" wrapText="1" inden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6" fillId="0" borderId="2" xfId="0" applyFont="1" applyBorder="1" applyAlignment="1">
      <alignment horizontal="left" vertical="center" wrapText="1" indent="1"/>
    </xf>
    <xf numFmtId="0" fontId="28" fillId="2" borderId="0" xfId="0" applyFont="1" applyFill="1" applyAlignment="1">
      <alignment horizontal="center" vertical="center" wrapText="1"/>
    </xf>
    <xf numFmtId="0" fontId="16" fillId="3" borderId="0" xfId="0" applyFont="1" applyFill="1" applyAlignment="1">
      <alignment horizontal="center" vertical="center" wrapText="1"/>
    </xf>
    <xf numFmtId="0" fontId="12" fillId="2" borderId="5" xfId="0" applyFont="1" applyFill="1" applyBorder="1" applyAlignment="1">
      <alignment horizontal="center" vertical="center" wrapText="1"/>
    </xf>
    <xf numFmtId="0" fontId="16" fillId="0" borderId="4" xfId="0" applyFont="1" applyBorder="1" applyAlignment="1">
      <alignment horizontal="left" vertical="center" wrapText="1" indent="1"/>
    </xf>
    <xf numFmtId="0" fontId="12" fillId="2" borderId="4" xfId="0" applyFont="1" applyFill="1" applyBorder="1" applyAlignment="1">
      <alignment horizontal="center" vertical="center" wrapText="1"/>
    </xf>
    <xf numFmtId="0" fontId="24" fillId="0" borderId="1" xfId="0" applyFont="1" applyBorder="1" applyAlignment="1">
      <alignment horizontal="left" vertical="center" wrapText="1" indent="1"/>
    </xf>
    <xf numFmtId="0" fontId="11" fillId="0" borderId="0" xfId="0" applyFont="1"/>
    <xf numFmtId="0" fontId="27" fillId="19" borderId="53" xfId="0" applyFont="1" applyFill="1" applyBorder="1" applyAlignment="1" applyProtection="1">
      <alignment horizontal="center" vertical="center"/>
      <protection locked="0"/>
    </xf>
    <xf numFmtId="0" fontId="27" fillId="19" borderId="54" xfId="0" applyFont="1" applyFill="1" applyBorder="1" applyAlignment="1" applyProtection="1">
      <alignment horizontal="center" vertical="center"/>
      <protection locked="0"/>
    </xf>
    <xf numFmtId="0" fontId="20" fillId="19" borderId="0" xfId="1" applyFont="1" applyFill="1" applyBorder="1" applyAlignment="1" applyProtection="1">
      <alignment horizontal="center" vertical="center"/>
      <protection locked="0"/>
    </xf>
    <xf numFmtId="0" fontId="12" fillId="2" borderId="45"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6" fillId="23" borderId="24" xfId="0" applyFont="1" applyFill="1" applyBorder="1" applyAlignment="1">
      <alignment horizontal="center" vertical="center" wrapText="1"/>
    </xf>
    <xf numFmtId="0" fontId="15" fillId="5" borderId="48" xfId="0" applyFont="1" applyFill="1" applyBorder="1" applyAlignment="1">
      <alignment horizontal="center" vertical="center" wrapText="1"/>
    </xf>
    <xf numFmtId="0" fontId="16" fillId="4" borderId="0" xfId="0" applyFont="1" applyFill="1" applyAlignment="1">
      <alignment horizontal="center" vertical="center" wrapText="1"/>
    </xf>
    <xf numFmtId="0" fontId="24" fillId="0" borderId="47" xfId="0" applyFont="1" applyBorder="1" applyAlignment="1">
      <alignment horizontal="center" vertical="center" wrapText="1"/>
    </xf>
    <xf numFmtId="0" fontId="16" fillId="0" borderId="47" xfId="0" applyFont="1" applyBorder="1" applyAlignment="1">
      <alignment horizontal="left" vertical="center" wrapText="1" indent="1"/>
    </xf>
    <xf numFmtId="0" fontId="24" fillId="0" borderId="1" xfId="0" applyFont="1" applyBorder="1" applyAlignment="1">
      <alignment horizontal="center" vertical="center" wrapText="1"/>
    </xf>
    <xf numFmtId="0" fontId="15" fillId="5" borderId="50" xfId="0" applyFont="1" applyFill="1" applyBorder="1" applyAlignment="1">
      <alignment horizontal="center" vertical="center" wrapText="1"/>
    </xf>
    <xf numFmtId="0" fontId="15" fillId="5" borderId="49" xfId="0" applyFont="1" applyFill="1" applyBorder="1" applyAlignment="1">
      <alignment horizontal="center" vertical="center" wrapText="1"/>
    </xf>
    <xf numFmtId="0" fontId="12" fillId="7" borderId="47"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4" fillId="0" borderId="2" xfId="0" applyFont="1" applyBorder="1" applyAlignment="1">
      <alignment horizontal="left" vertical="center" wrapText="1" indent="1"/>
    </xf>
    <xf numFmtId="0" fontId="14" fillId="4" borderId="47"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0" fontId="11" fillId="0" borderId="0" xfId="0" applyFont="1" applyAlignment="1">
      <alignment horizontal="center" vertical="center"/>
    </xf>
    <xf numFmtId="0" fontId="0" fillId="0" borderId="0" xfId="0" applyAlignment="1">
      <alignment horizontal="center"/>
    </xf>
    <xf numFmtId="0" fontId="1" fillId="2" borderId="0" xfId="0" applyFont="1" applyFill="1" applyAlignment="1">
      <alignment horizontal="center" vertical="center" wrapText="1"/>
    </xf>
    <xf numFmtId="0" fontId="2" fillId="3" borderId="52" xfId="0" applyFont="1" applyFill="1" applyBorder="1" applyAlignment="1">
      <alignment horizontal="center" vertical="center" wrapText="1"/>
    </xf>
    <xf numFmtId="0" fontId="18" fillId="0" borderId="0" xfId="0" applyFont="1" applyAlignment="1">
      <alignment horizontal="left" vertical="center" indent="1"/>
    </xf>
    <xf numFmtId="0" fontId="18" fillId="0" borderId="0" xfId="0" applyFont="1" applyAlignment="1">
      <alignment horizontal="left" vertical="center" indent="2"/>
    </xf>
    <xf numFmtId="0" fontId="23" fillId="0" borderId="0" xfId="0" applyFont="1" applyAlignment="1">
      <alignment horizontal="center" vertical="center"/>
    </xf>
    <xf numFmtId="0" fontId="25" fillId="11" borderId="19" xfId="0" applyFont="1" applyFill="1" applyBorder="1" applyAlignment="1">
      <alignment horizontal="left" vertical="center" wrapText="1" indent="1"/>
    </xf>
    <xf numFmtId="0" fontId="25" fillId="11" borderId="9" xfId="0" applyFont="1" applyFill="1" applyBorder="1" applyAlignment="1">
      <alignment horizontal="left" vertical="center" wrapText="1" indent="1"/>
    </xf>
    <xf numFmtId="0" fontId="25" fillId="11" borderId="29" xfId="0" applyFont="1" applyFill="1" applyBorder="1" applyAlignment="1">
      <alignment horizontal="left" vertical="center" wrapText="1" indent="1"/>
    </xf>
    <xf numFmtId="0" fontId="16" fillId="0" borderId="19" xfId="0" applyFont="1" applyBorder="1" applyAlignment="1">
      <alignment horizontal="left" vertical="center" wrapText="1" indent="1"/>
    </xf>
    <xf numFmtId="0" fontId="16" fillId="0" borderId="9" xfId="0" applyFont="1" applyBorder="1" applyAlignment="1">
      <alignment horizontal="left" vertical="center" wrapText="1" indent="1"/>
    </xf>
    <xf numFmtId="0" fontId="16" fillId="0" borderId="29" xfId="0" applyFont="1" applyBorder="1" applyAlignment="1">
      <alignment horizontal="left" vertical="center" wrapText="1" indent="1"/>
    </xf>
    <xf numFmtId="0" fontId="16" fillId="11" borderId="19" xfId="0" applyFont="1" applyFill="1" applyBorder="1" applyAlignment="1">
      <alignment horizontal="left" vertical="center" wrapText="1" indent="1"/>
    </xf>
    <xf numFmtId="0" fontId="16" fillId="11" borderId="9" xfId="0" applyFont="1" applyFill="1" applyBorder="1" applyAlignment="1">
      <alignment horizontal="left" vertical="center" wrapText="1" indent="1"/>
    </xf>
    <xf numFmtId="0" fontId="16" fillId="11" borderId="29" xfId="0" applyFont="1" applyFill="1" applyBorder="1" applyAlignment="1">
      <alignment horizontal="left" vertical="center" wrapText="1" indent="1"/>
    </xf>
  </cellXfs>
  <cellStyles count="2">
    <cellStyle name="Hipervínculo" xfId="1" builtinId="8"/>
    <cellStyle name="Normal" xfId="0" builtinId="0"/>
  </cellStyles>
  <dxfs count="25">
    <dxf>
      <fill>
        <patternFill>
          <bgColor rgb="FFE2F0D9"/>
        </patternFill>
      </fill>
    </dxf>
    <dxf>
      <fill>
        <patternFill>
          <bgColor rgb="FFFFF2CC"/>
        </patternFill>
      </fill>
    </dxf>
    <dxf>
      <fill>
        <patternFill>
          <bgColor rgb="FFFFC7CE"/>
        </patternFill>
      </fill>
    </dxf>
    <dxf>
      <fill>
        <patternFill>
          <bgColor rgb="FFFFF2CC"/>
        </patternFill>
      </fill>
    </dxf>
    <dxf>
      <font>
        <color rgb="FF006100"/>
      </font>
      <fill>
        <patternFill>
          <bgColor rgb="FFE2F0D9"/>
        </patternFill>
      </fill>
    </dxf>
    <dxf>
      <font>
        <color rgb="FF7F6000"/>
      </font>
      <fill>
        <patternFill>
          <bgColor rgb="FFFFF2CC"/>
        </patternFill>
      </fill>
    </dxf>
    <dxf>
      <font>
        <color rgb="FF7A3B00"/>
      </font>
      <fill>
        <patternFill>
          <bgColor rgb="FFFCE4D6"/>
        </patternFill>
      </fill>
    </dxf>
    <dxf>
      <font>
        <color rgb="FF9C0006"/>
      </font>
      <fill>
        <patternFill>
          <bgColor rgb="FFFFC7CE"/>
        </patternFill>
      </fill>
    </dxf>
    <dxf>
      <font>
        <color rgb="FF9C0006"/>
      </font>
      <fill>
        <patternFill>
          <bgColor rgb="FFF4CCCC"/>
        </patternFill>
      </fill>
    </dxf>
    <dxf>
      <font>
        <color rgb="FF9C0006"/>
      </font>
      <fill>
        <patternFill>
          <bgColor rgb="FFF4CCCC"/>
        </patternFill>
      </fill>
    </dxf>
    <dxf>
      <fill>
        <patternFill>
          <bgColor rgb="FFFFF2CC"/>
        </patternFill>
      </fill>
    </dxf>
    <dxf>
      <font>
        <color rgb="FF006100"/>
      </font>
      <fill>
        <patternFill>
          <bgColor rgb="FFE2F0D9"/>
        </patternFill>
      </fill>
    </dxf>
    <dxf>
      <font>
        <color rgb="FF7F6000"/>
      </font>
      <fill>
        <patternFill>
          <bgColor rgb="FFFFF2CC"/>
        </patternFill>
      </fill>
    </dxf>
    <dxf>
      <font>
        <color rgb="FF7A3B00"/>
      </font>
      <fill>
        <patternFill>
          <bgColor rgb="FFFCE4D6"/>
        </patternFill>
      </fill>
    </dxf>
    <dxf>
      <font>
        <color rgb="FF9C0006"/>
      </font>
      <fill>
        <patternFill>
          <bgColor rgb="FFFFC7CE"/>
        </patternFill>
      </fill>
    </dxf>
    <dxf>
      <font>
        <color rgb="FF9C0006"/>
      </font>
      <fill>
        <patternFill>
          <bgColor rgb="FFF4CCCC"/>
        </patternFill>
      </fill>
    </dxf>
    <dxf>
      <font>
        <color rgb="FF9C0006"/>
      </font>
      <fill>
        <patternFill>
          <bgColor rgb="FFF4CCCC"/>
        </patternFill>
      </fill>
    </dxf>
    <dxf>
      <fill>
        <patternFill>
          <bgColor rgb="FFFFF2CC"/>
        </patternFill>
      </fill>
    </dxf>
    <dxf>
      <font>
        <color rgb="FF9C0006"/>
      </font>
      <fill>
        <patternFill>
          <bgColor rgb="FFF4CCCC"/>
        </patternFill>
      </fill>
    </dxf>
    <dxf>
      <font>
        <color rgb="FF9C0006"/>
      </font>
      <fill>
        <patternFill>
          <bgColor rgb="FFF4CCCC"/>
        </patternFill>
      </fill>
    </dxf>
    <dxf>
      <font>
        <color rgb="FF9C0006"/>
      </font>
      <fill>
        <patternFill>
          <bgColor rgb="FFF4CCCC"/>
        </patternFill>
      </fill>
    </dxf>
    <dxf>
      <fill>
        <patternFill>
          <bgColor rgb="FFFFF2CC"/>
        </patternFill>
      </fill>
    </dxf>
    <dxf>
      <font>
        <color rgb="FF9C0006"/>
      </font>
      <fill>
        <patternFill>
          <bgColor rgb="FFF4CCCC"/>
        </patternFill>
      </fill>
    </dxf>
    <dxf>
      <font>
        <color rgb="FF9C0006"/>
      </font>
      <fill>
        <patternFill>
          <bgColor rgb="FFF4CCCC"/>
        </patternFill>
      </fill>
    </dxf>
    <dxf>
      <font>
        <color rgb="FF006100"/>
      </font>
      <fill>
        <patternFill>
          <bgColor rgb="FFE2F0D9"/>
        </patternFill>
      </fill>
    </dxf>
  </dxfs>
  <tableStyles count="0" defaultTableStyle="TableStyleMedium2" defaultPivotStyle="PivotStyleLight16"/>
  <colors>
    <indexedColors>
      <rgbColor rgb="FF000000"/>
      <rgbColor rgb="FFFFFFFF"/>
      <rgbColor rgb="FFC00000"/>
      <rgbColor rgb="FFCBE0E8"/>
      <rgbColor rgb="FFE7CDCD"/>
      <rgbColor rgb="FFFCE8E6"/>
      <rgbColor rgb="FFC5BDD1"/>
      <rgbColor rgb="FFB8D5E1"/>
      <rgbColor rgb="FF9C0006"/>
      <rgbColor rgb="FF006100"/>
      <rgbColor rgb="FFF2F2F2"/>
      <rgbColor rgb="FF7F6000"/>
      <rgbColor rgb="FFAA4644"/>
      <rgbColor rgb="FF745A93"/>
      <rgbColor rgb="FFBFBFBF"/>
      <rgbColor rgb="FF808080"/>
      <rgbColor rgb="FF7E9BC7"/>
      <rgbColor rgb="FF913C3A"/>
      <rgbColor rgb="FFFFF2CC"/>
      <rgbColor rgb="FFDCE8F3"/>
      <rgbColor rgb="FF823634"/>
      <rgbColor rgb="FFD09392"/>
      <rgbColor rgb="FF3B6596"/>
      <rgbColor rgb="FFC6D9F1"/>
      <rgbColor rgb="FFF2F5F9"/>
      <rgbColor rgb="FFFFC7CE"/>
      <rgbColor rgb="FFFDECEA"/>
      <rgbColor rgb="FFB5C3DB"/>
      <rgbColor rgb="FFB54B48"/>
      <rgbColor rgb="FF7A1F1F"/>
      <rgbColor rgb="FF8C75A9"/>
      <rgbColor rgb="FFD9D9D9"/>
      <rgbColor rgb="FF76B9CF"/>
      <rgbColor rgb="FFDCE6F1"/>
      <rgbColor rgb="FFE2F0D9"/>
      <rgbColor rgb="FFFCE4D6"/>
      <rgbColor rgb="FFA1CAD9"/>
      <rgbColor rgb="FFD8AAA9"/>
      <rgbColor rgb="FFB4A9C5"/>
      <rgbColor rgb="FFF4CCCC"/>
      <rgbColor rgb="FF4E7FBA"/>
      <rgbColor rgb="FF439CB3"/>
      <rgbColor rgb="FFB3B3B3"/>
      <rgbColor rgb="FFDFBCBB"/>
      <rgbColor rgb="FFC87675"/>
      <rgbColor rgb="FFC0504D"/>
      <rgbColor rgb="FF616B7C"/>
      <rgbColor rgb="FFA293B8"/>
      <rgbColor rgb="FF162B47"/>
      <rgbColor rgb="FF357D90"/>
      <rgbColor rgb="FFD4CFDD"/>
      <rgbColor rgb="FF595959"/>
      <rgbColor rgb="FF7A3B00"/>
      <rgbColor rgb="FF9F423F"/>
      <rgbColor rgb="FF5D4976"/>
      <rgbColor rgb="FF404040"/>
      <rgbColor rgb="00003366"/>
      <rgbColor rgb="00339966"/>
      <rgbColor rgb="00003300"/>
      <rgbColor rgb="00333300"/>
      <rgbColor rgb="00993300"/>
      <rgbColor rgb="00993366"/>
      <rgbColor rgb="00333399"/>
      <rgbColor rgb="00333333"/>
    </indexedColors>
    <mruColors>
      <color rgb="FF616B7C"/>
      <color rgb="FF07F3EE"/>
      <color rgb="FFB45F06"/>
      <color rgb="FF162B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Arial" panose="020B0604020202020204" pitchFamily="34" charset="0"/>
                <a:ea typeface="+mn-ea"/>
                <a:cs typeface="Arial" panose="020B0604020202020204" pitchFamily="34" charset="0"/>
              </a:defRPr>
            </a:pPr>
            <a:r>
              <a:rPr lang="es-CO"/>
              <a:t>Riesgos por factor clave: total vs. exposición residual alta</a:t>
            </a:r>
          </a:p>
        </c:rich>
      </c:tx>
      <c:overlay val="0"/>
      <c:spPr>
        <a:noFill/>
        <a:ln w="0">
          <a:noFill/>
        </a:ln>
        <a:effectLst/>
      </c:spPr>
      <c:txPr>
        <a:bodyPr rot="0" spcFirstLastPara="1" vertOverflow="ellipsis" vert="horz" wrap="square" anchor="ctr" anchorCtr="1"/>
        <a:lstStyle/>
        <a:p>
          <a:pPr>
            <a:defRPr sz="144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lotArea>
      <c:layout/>
      <c:barChart>
        <c:barDir val="col"/>
        <c:grouping val="clustered"/>
        <c:varyColors val="0"/>
        <c:ser>
          <c:idx val="0"/>
          <c:order val="0"/>
          <c:tx>
            <c:strRef>
              <c:f>'Dashboard ejecutivo'!$F$63</c:f>
              <c:strCache>
                <c:ptCount val="1"/>
                <c:pt idx="0">
                  <c:v>Total de riesgos</c:v>
                </c:pt>
              </c:strCache>
            </c:strRef>
          </c:tx>
          <c:spPr>
            <a:solidFill>
              <a:srgbClr val="9DB8D9"/>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9525" cap="flat" cmpd="sng" algn="ctr">
                      <a:prstDash val="solid"/>
                      <a:round/>
                    </a:ln>
                    <a:effectLst/>
                  </c:spPr>
                </c15:leaderLines>
              </c:ext>
            </c:extLst>
          </c:dLbls>
          <c:cat>
            <c:strRef>
              <c:f>'Dashboard ejecutivo'!$B$64:$B$67</c:f>
              <c:strCache>
                <c:ptCount val="4"/>
                <c:pt idx="0">
                  <c:v>Verificación de identidad débil en onboarding</c:v>
                </c:pt>
                <c:pt idx="1">
                  <c:v>Sin validación cruzada con fuentes oficiales y burós</c:v>
                </c:pt>
                <c:pt idx="2">
                  <c:v>Sin monitoreo de comportamiento post-vinculación</c:v>
                </c:pt>
                <c:pt idx="3">
                  <c:v>Modelos antifraude desactualizados o sin ajuste</c:v>
                </c:pt>
              </c:strCache>
            </c:strRef>
          </c:cat>
          <c:val>
            <c:numRef>
              <c:f>'Dashboard ejecutivo'!$F$64:$F$67</c:f>
              <c:numCache>
                <c:formatCode>General</c:formatCode>
                <c:ptCount val="4"/>
                <c:pt idx="0">
                  <c:v>6</c:v>
                </c:pt>
                <c:pt idx="1">
                  <c:v>6</c:v>
                </c:pt>
                <c:pt idx="2">
                  <c:v>10</c:v>
                </c:pt>
                <c:pt idx="3">
                  <c:v>9</c:v>
                </c:pt>
              </c:numCache>
            </c:numRef>
          </c:val>
          <c:extLst>
            <c:ext xmlns:c16="http://schemas.microsoft.com/office/drawing/2014/chart" uri="{C3380CC4-5D6E-409C-BE32-E72D297353CC}">
              <c16:uniqueId val="{00000000-B67F-4E99-AF65-75F7F506A7AC}"/>
            </c:ext>
          </c:extLst>
        </c:ser>
        <c:ser>
          <c:idx val="1"/>
          <c:order val="1"/>
          <c:tx>
            <c:strRef>
              <c:f>'Dashboard ejecutivo'!$H$63</c:f>
              <c:strCache>
                <c:ptCount val="1"/>
                <c:pt idx="0">
                  <c:v>De exposición residual alta</c:v>
                </c:pt>
              </c:strCache>
            </c:strRef>
          </c:tx>
          <c:spPr>
            <a:solidFill>
              <a:srgbClr val="162B47"/>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9525" cap="flat" cmpd="sng" algn="ctr">
                      <a:prstDash val="solid"/>
                      <a:round/>
                    </a:ln>
                    <a:effectLst/>
                  </c:spPr>
                </c15:leaderLines>
              </c:ext>
            </c:extLst>
          </c:dLbls>
          <c:cat>
            <c:strRef>
              <c:f>'Dashboard ejecutivo'!$B$64:$B$67</c:f>
              <c:strCache>
                <c:ptCount val="4"/>
                <c:pt idx="0">
                  <c:v>Verificación de identidad débil en onboarding</c:v>
                </c:pt>
                <c:pt idx="1">
                  <c:v>Sin validación cruzada con fuentes oficiales y burós</c:v>
                </c:pt>
                <c:pt idx="2">
                  <c:v>Sin monitoreo de comportamiento post-vinculación</c:v>
                </c:pt>
                <c:pt idx="3">
                  <c:v>Modelos antifraude desactualizados o sin ajuste</c:v>
                </c:pt>
              </c:strCache>
            </c:strRef>
          </c:cat>
          <c:val>
            <c:numRef>
              <c:f>'Dashboard ejecutivo'!$H$64:$H$67</c:f>
              <c:numCache>
                <c:formatCode>General</c:formatCode>
                <c:ptCount val="4"/>
                <c:pt idx="0">
                  <c:v>1</c:v>
                </c:pt>
                <c:pt idx="1">
                  <c:v>2</c:v>
                </c:pt>
                <c:pt idx="2">
                  <c:v>5</c:v>
                </c:pt>
                <c:pt idx="3">
                  <c:v>3</c:v>
                </c:pt>
              </c:numCache>
            </c:numRef>
          </c:val>
          <c:extLst>
            <c:ext xmlns:c16="http://schemas.microsoft.com/office/drawing/2014/chart" uri="{C3380CC4-5D6E-409C-BE32-E72D297353CC}">
              <c16:uniqueId val="{00000001-B67F-4E99-AF65-75F7F506A7AC}"/>
            </c:ext>
          </c:extLst>
        </c:ser>
        <c:dLbls>
          <c:showLegendKey val="0"/>
          <c:showVal val="0"/>
          <c:showCatName val="0"/>
          <c:showSerName val="0"/>
          <c:showPercent val="0"/>
          <c:showBubbleSize val="0"/>
        </c:dLbls>
        <c:gapWidth val="120"/>
        <c:overlap val="-10"/>
        <c:axId val="60845818"/>
        <c:axId val="75381995"/>
      </c:barChart>
      <c:catAx>
        <c:axId val="60845818"/>
        <c:scaling>
          <c:orientation val="minMax"/>
        </c:scaling>
        <c:delete val="0"/>
        <c:axPos val="b"/>
        <c:numFmt formatCode="General" sourceLinked="0"/>
        <c:majorTickMark val="none"/>
        <c:minorTickMark val="none"/>
        <c:tickLblPos val="nextTo"/>
        <c:spPr>
          <a:noFill/>
          <a:ln w="0" cap="flat" cmpd="sng" algn="ctr">
            <a:solidFill>
              <a:srgbClr val="B3B3B3"/>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75381995"/>
        <c:crosses val="autoZero"/>
        <c:auto val="1"/>
        <c:lblAlgn val="ctr"/>
        <c:lblOffset val="100"/>
        <c:noMultiLvlLbl val="0"/>
      </c:catAx>
      <c:valAx>
        <c:axId val="75381995"/>
        <c:scaling>
          <c:orientation val="minMax"/>
        </c:scaling>
        <c:delete val="0"/>
        <c:axPos val="l"/>
        <c:title>
          <c:tx>
            <c:rich>
              <a:bodyPr rot="-54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r>
                  <a:rPr lang="es-CO"/>
                  <a:t>Número de riesgos</a:t>
                </a:r>
              </a:p>
            </c:rich>
          </c:tx>
          <c:overlay val="0"/>
          <c:spPr>
            <a:noFill/>
            <a:ln w="0">
              <a:noFill/>
            </a:ln>
            <a:effectLst/>
          </c:spPr>
          <c:txPr>
            <a:bodyPr rot="-54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0"/>
        <c:majorTickMark val="none"/>
        <c:minorTickMark val="none"/>
        <c:tickLblPos val="nextTo"/>
        <c:spPr>
          <a:noFill/>
          <a:ln w="0" cap="flat" cmpd="sng" algn="ctr">
            <a:solidFill>
              <a:srgbClr val="B3B3B3"/>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60845818"/>
        <c:crosses val="autoZero"/>
        <c:crossBetween val="between"/>
      </c:valAx>
      <c:spPr>
        <a:noFill/>
        <a:ln w="0">
          <a:noFill/>
        </a:ln>
        <a:effectLst/>
      </c:spPr>
    </c:plotArea>
    <c:legend>
      <c:legendPos val="r"/>
      <c:overlay val="0"/>
      <c:spPr>
        <a:noFill/>
        <a:ln w="0">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showDLblsOverMax val="1"/>
  </c:chart>
  <c:spPr>
    <a:solidFill>
      <a:srgbClr val="FFFFFF"/>
    </a:solidFill>
    <a:ln w="9360" cap="flat" cmpd="sng" algn="ctr">
      <a:solidFill>
        <a:srgbClr val="D9D9D9"/>
      </a:solidFill>
      <a:prstDash val="solid"/>
      <a:round/>
    </a:ln>
    <a:effectLst/>
  </c:spPr>
  <c:txPr>
    <a:bodyPr/>
    <a:lstStyle/>
    <a:p>
      <a:pPr>
        <a:defRPr sz="12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
  <cs:axisTitle>
    <cs:lnRef idx="0"/>
    <cs:fillRef idx="0"/>
    <cs:effectRef idx="0"/>
    <cs:fontRef idx="minor">
      <a:schemeClr val="tx1"/>
    </cs:fontRef>
    <cs:defRPr sz="1000" b="1" kern="1200"/>
  </cs:axisTitle>
  <cs:categoryAxis>
    <cs:lnRef idx="1">
      <a:schemeClr val="tx1"/>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0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114480</xdr:colOff>
      <xdr:row>0</xdr:row>
      <xdr:rowOff>181080</xdr:rowOff>
    </xdr:from>
    <xdr:ext cx="1751040" cy="359402"/>
    <xdr:pic>
      <xdr:nvPicPr>
        <xdr:cNvPr id="2" name="Imagen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14480" y="181080"/>
          <a:ext cx="1751040" cy="359402"/>
        </a:xfrm>
        <a:prstGeom prst="rect">
          <a:avLst/>
        </a:prstGeom>
        <a:ln w="0">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114480</xdr:colOff>
      <xdr:row>0</xdr:row>
      <xdr:rowOff>171360</xdr:rowOff>
    </xdr:from>
    <xdr:ext cx="1752120" cy="359624"/>
    <xdr:pic>
      <xdr:nvPicPr>
        <xdr:cNvPr id="2" name="Imagen 2">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114480" y="171360"/>
          <a:ext cx="1752120" cy="359624"/>
        </a:xfrm>
        <a:prstGeom prst="rect">
          <a:avLst/>
        </a:prstGeom>
        <a:ln w="0">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169334</xdr:colOff>
      <xdr:row>0</xdr:row>
      <xdr:rowOff>169334</xdr:rowOff>
    </xdr:from>
    <xdr:ext cx="1741380" cy="357419"/>
    <xdr:pic>
      <xdr:nvPicPr>
        <xdr:cNvPr id="3" name="Imagen 2">
          <a:extLst>
            <a:ext uri="{FF2B5EF4-FFF2-40B4-BE49-F238E27FC236}">
              <a16:creationId xmlns:a16="http://schemas.microsoft.com/office/drawing/2014/main" id="{DDFC97AE-8497-45CD-B29A-5F8C59C9E42A}"/>
            </a:ext>
          </a:extLst>
        </xdr:cNvPr>
        <xdr:cNvPicPr/>
      </xdr:nvPicPr>
      <xdr:blipFill>
        <a:blip xmlns:r="http://schemas.openxmlformats.org/officeDocument/2006/relationships" r:embed="rId1"/>
        <a:stretch/>
      </xdr:blipFill>
      <xdr:spPr>
        <a:xfrm>
          <a:off x="169334" y="169334"/>
          <a:ext cx="1741380" cy="357419"/>
        </a:xfrm>
        <a:prstGeom prst="rect">
          <a:avLst/>
        </a:prstGeom>
        <a:ln w="0">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295274</xdr:colOff>
      <xdr:row>41</xdr:row>
      <xdr:rowOff>161924</xdr:rowOff>
    </xdr:from>
    <xdr:to>
      <xdr:col>11</xdr:col>
      <xdr:colOff>540686</xdr:colOff>
      <xdr:row>59</xdr:row>
      <xdr:rowOff>38099</xdr:rowOff>
    </xdr:to>
    <xdr:graphicFrame macro="">
      <xdr:nvGraphicFramePr>
        <xdr:cNvPr id="8" name="Chart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104775</xdr:colOff>
      <xdr:row>1</xdr:row>
      <xdr:rowOff>19050</xdr:rowOff>
    </xdr:from>
    <xdr:ext cx="1741380" cy="357419"/>
    <xdr:pic>
      <xdr:nvPicPr>
        <xdr:cNvPr id="2" name="Imagen 1">
          <a:extLst>
            <a:ext uri="{FF2B5EF4-FFF2-40B4-BE49-F238E27FC236}">
              <a16:creationId xmlns:a16="http://schemas.microsoft.com/office/drawing/2014/main" id="{AE609F93-BD68-4F59-B988-BCECD13F4E22}"/>
            </a:ext>
          </a:extLst>
        </xdr:cNvPr>
        <xdr:cNvPicPr/>
      </xdr:nvPicPr>
      <xdr:blipFill>
        <a:blip xmlns:r="http://schemas.openxmlformats.org/officeDocument/2006/relationships" r:embed="rId2"/>
        <a:stretch/>
      </xdr:blipFill>
      <xdr:spPr>
        <a:xfrm>
          <a:off x="104775" y="209550"/>
          <a:ext cx="1741380" cy="357419"/>
        </a:xfrm>
        <a:prstGeom prst="rect">
          <a:avLst/>
        </a:prstGeom>
        <a:ln w="0">
          <a:noFill/>
        </a:ln>
      </xdr:spPr>
    </xdr:pic>
    <xdr:clientData/>
  </xdr:one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auditool.or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9"/>
  <sheetViews>
    <sheetView showGridLines="0" tabSelected="1" zoomScaleNormal="100" workbookViewId="0">
      <selection activeCell="B44" sqref="B44"/>
    </sheetView>
  </sheetViews>
  <sheetFormatPr baseColWidth="10" defaultColWidth="0" defaultRowHeight="15" x14ac:dyDescent="0.2"/>
  <cols>
    <col min="1" max="1" width="2.85546875" style="9" customWidth="1"/>
    <col min="2" max="6" width="35.7109375" style="9" customWidth="1"/>
    <col min="7" max="7" width="2.85546875" style="9" customWidth="1"/>
    <col min="8" max="16384" width="8.7109375" style="9" hidden="1"/>
  </cols>
  <sheetData>
    <row r="1" spans="1:7" ht="15" customHeight="1" x14ac:dyDescent="0.2">
      <c r="A1" s="137" t="s">
        <v>0</v>
      </c>
      <c r="B1" s="137"/>
      <c r="C1" s="137"/>
      <c r="D1" s="137"/>
      <c r="E1" s="137"/>
      <c r="F1" s="137"/>
      <c r="G1" s="137"/>
    </row>
    <row r="2" spans="1:7" ht="15" customHeight="1" x14ac:dyDescent="0.2">
      <c r="A2" s="137"/>
      <c r="B2" s="137"/>
      <c r="C2" s="137"/>
      <c r="D2" s="137"/>
      <c r="E2" s="137"/>
      <c r="F2" s="137"/>
      <c r="G2" s="137"/>
    </row>
    <row r="3" spans="1:7" ht="15" customHeight="1" x14ac:dyDescent="0.2">
      <c r="A3" s="137"/>
      <c r="B3" s="137"/>
      <c r="C3" s="137"/>
      <c r="D3" s="137"/>
      <c r="E3" s="137"/>
      <c r="F3" s="137"/>
      <c r="G3" s="137"/>
    </row>
    <row r="4" spans="1:7" ht="15" customHeight="1" x14ac:dyDescent="0.2">
      <c r="A4" s="137"/>
      <c r="B4" s="137"/>
      <c r="C4" s="137"/>
      <c r="D4" s="137"/>
      <c r="E4" s="137"/>
      <c r="F4" s="137"/>
      <c r="G4" s="137"/>
    </row>
    <row r="5" spans="1:7" ht="3" customHeight="1" x14ac:dyDescent="0.2">
      <c r="A5" s="138"/>
      <c r="B5" s="138"/>
      <c r="C5" s="138"/>
      <c r="D5" s="138"/>
      <c r="E5" s="138"/>
      <c r="F5" s="138"/>
      <c r="G5" s="138"/>
    </row>
    <row r="6" spans="1:7" ht="15" customHeight="1" x14ac:dyDescent="0.2"/>
    <row r="7" spans="1:7" ht="18.75" customHeight="1" x14ac:dyDescent="0.2">
      <c r="B7" s="134" t="s">
        <v>1</v>
      </c>
      <c r="C7" s="134"/>
      <c r="D7" s="134"/>
      <c r="E7" s="134"/>
      <c r="F7" s="134"/>
    </row>
    <row r="8" spans="1:7" ht="285" customHeight="1" x14ac:dyDescent="0.2">
      <c r="B8" s="133" t="s">
        <v>2</v>
      </c>
      <c r="C8" s="133"/>
      <c r="D8" s="133"/>
      <c r="E8" s="133"/>
      <c r="F8" s="133"/>
    </row>
    <row r="9" spans="1:7" ht="18.75" customHeight="1" x14ac:dyDescent="0.2">
      <c r="B9" s="134" t="s">
        <v>3</v>
      </c>
      <c r="C9" s="134"/>
      <c r="D9" s="134"/>
      <c r="E9" s="134"/>
      <c r="F9" s="139"/>
      <c r="G9" s="54"/>
    </row>
    <row r="10" spans="1:7" ht="69" customHeight="1" x14ac:dyDescent="0.2">
      <c r="B10" s="133" t="s">
        <v>4</v>
      </c>
      <c r="C10" s="133"/>
      <c r="D10" s="133"/>
      <c r="E10" s="133"/>
      <c r="F10" s="133"/>
    </row>
    <row r="11" spans="1:7" ht="18.75" customHeight="1" x14ac:dyDescent="0.2">
      <c r="B11" s="134" t="s">
        <v>5</v>
      </c>
      <c r="C11" s="134"/>
      <c r="D11" s="134"/>
      <c r="E11" s="134"/>
      <c r="F11" s="134"/>
    </row>
    <row r="12" spans="1:7" ht="94.5" customHeight="1" x14ac:dyDescent="0.2">
      <c r="B12" s="133" t="s">
        <v>6</v>
      </c>
      <c r="C12" s="133"/>
      <c r="D12" s="133"/>
      <c r="E12" s="133"/>
      <c r="F12" s="133"/>
    </row>
    <row r="13" spans="1:7" ht="18.75" customHeight="1" x14ac:dyDescent="0.2">
      <c r="B13" s="135" t="s">
        <v>7</v>
      </c>
      <c r="C13" s="135"/>
      <c r="D13" s="135"/>
      <c r="E13" s="135"/>
      <c r="F13" s="135"/>
    </row>
    <row r="14" spans="1:7" ht="81.75" customHeight="1" x14ac:dyDescent="0.2">
      <c r="B14" s="136" t="s">
        <v>707</v>
      </c>
      <c r="C14" s="136"/>
      <c r="D14" s="136"/>
      <c r="E14" s="136"/>
      <c r="F14" s="136"/>
    </row>
    <row r="15" spans="1:7" ht="81.75" customHeight="1" x14ac:dyDescent="0.2">
      <c r="B15" s="132" t="s">
        <v>708</v>
      </c>
      <c r="C15" s="132"/>
      <c r="D15" s="132"/>
      <c r="E15" s="132"/>
      <c r="F15" s="132"/>
    </row>
    <row r="16" spans="1:7" ht="81.75" customHeight="1" x14ac:dyDescent="0.2">
      <c r="B16" s="132" t="s">
        <v>709</v>
      </c>
      <c r="C16" s="132"/>
      <c r="D16" s="132"/>
      <c r="E16" s="132"/>
      <c r="F16" s="132"/>
    </row>
    <row r="17" spans="2:6" ht="56.25" customHeight="1" x14ac:dyDescent="0.2">
      <c r="B17" s="132" t="s">
        <v>710</v>
      </c>
      <c r="C17" s="132"/>
      <c r="D17" s="132"/>
      <c r="E17" s="132"/>
      <c r="F17" s="132"/>
    </row>
    <row r="18" spans="2:6" ht="81.75" customHeight="1" x14ac:dyDescent="0.2">
      <c r="B18" s="132" t="s">
        <v>711</v>
      </c>
      <c r="C18" s="132"/>
      <c r="D18" s="132"/>
      <c r="E18" s="132"/>
      <c r="F18" s="132"/>
    </row>
    <row r="19" spans="2:6" ht="56.25" customHeight="1" x14ac:dyDescent="0.2">
      <c r="B19" s="132" t="s">
        <v>712</v>
      </c>
      <c r="C19" s="132"/>
      <c r="D19" s="132"/>
      <c r="E19" s="132"/>
      <c r="F19" s="132"/>
    </row>
    <row r="20" spans="2:6" ht="56.25" customHeight="1" x14ac:dyDescent="0.2">
      <c r="B20" s="132" t="s">
        <v>713</v>
      </c>
      <c r="C20" s="132"/>
      <c r="D20" s="132"/>
      <c r="E20" s="132"/>
      <c r="F20" s="132"/>
    </row>
    <row r="21" spans="2:6" ht="94.5" customHeight="1" x14ac:dyDescent="0.2">
      <c r="B21" s="140" t="s">
        <v>714</v>
      </c>
      <c r="C21" s="140"/>
      <c r="D21" s="140"/>
      <c r="E21" s="140"/>
      <c r="F21" s="140"/>
    </row>
    <row r="22" spans="2:6" ht="18.75" customHeight="1" x14ac:dyDescent="0.2">
      <c r="B22" s="141" t="s">
        <v>8</v>
      </c>
      <c r="C22" s="141"/>
      <c r="D22" s="141"/>
      <c r="E22" s="141"/>
      <c r="F22" s="141"/>
    </row>
    <row r="23" spans="2:6" ht="22.5" customHeight="1" x14ac:dyDescent="0.2">
      <c r="B23" s="134" t="s">
        <v>9</v>
      </c>
      <c r="C23" s="134"/>
      <c r="D23" s="134" t="s">
        <v>10</v>
      </c>
      <c r="E23" s="134"/>
      <c r="F23" s="134"/>
    </row>
    <row r="24" spans="2:6" ht="32.25" customHeight="1" x14ac:dyDescent="0.2">
      <c r="B24" s="142" t="s">
        <v>11</v>
      </c>
      <c r="C24" s="142"/>
      <c r="D24" s="133" t="s">
        <v>12</v>
      </c>
      <c r="E24" s="133"/>
      <c r="F24" s="133"/>
    </row>
    <row r="25" spans="2:6" ht="32.25" customHeight="1" x14ac:dyDescent="0.2">
      <c r="B25" s="142" t="s">
        <v>13</v>
      </c>
      <c r="C25" s="142"/>
      <c r="D25" s="133" t="s">
        <v>14</v>
      </c>
      <c r="E25" s="133"/>
      <c r="F25" s="133"/>
    </row>
    <row r="26" spans="2:6" ht="32.25" customHeight="1" x14ac:dyDescent="0.2">
      <c r="B26" s="142" t="s">
        <v>15</v>
      </c>
      <c r="C26" s="142"/>
      <c r="D26" s="133" t="s">
        <v>16</v>
      </c>
      <c r="E26" s="133"/>
      <c r="F26" s="133"/>
    </row>
    <row r="27" spans="2:6" ht="50.25" customHeight="1" x14ac:dyDescent="0.2">
      <c r="B27" s="142" t="s">
        <v>17</v>
      </c>
      <c r="C27" s="142"/>
      <c r="D27" s="133" t="s">
        <v>18</v>
      </c>
      <c r="E27" s="133"/>
      <c r="F27" s="133"/>
    </row>
    <row r="28" spans="2:6" ht="32.25" customHeight="1" x14ac:dyDescent="0.2">
      <c r="B28" s="142" t="s">
        <v>19</v>
      </c>
      <c r="C28" s="142"/>
      <c r="D28" s="133" t="s">
        <v>20</v>
      </c>
      <c r="E28" s="133"/>
      <c r="F28" s="133"/>
    </row>
    <row r="29" spans="2:6" ht="32.25" customHeight="1" x14ac:dyDescent="0.2">
      <c r="B29" s="142" t="s">
        <v>21</v>
      </c>
      <c r="C29" s="142"/>
      <c r="D29" s="133" t="s">
        <v>22</v>
      </c>
      <c r="E29" s="133"/>
      <c r="F29" s="133"/>
    </row>
    <row r="30" spans="2:6" ht="32.25" customHeight="1" x14ac:dyDescent="0.2">
      <c r="B30" s="142" t="s">
        <v>23</v>
      </c>
      <c r="C30" s="142"/>
      <c r="D30" s="133" t="s">
        <v>22</v>
      </c>
      <c r="E30" s="133"/>
      <c r="F30" s="133"/>
    </row>
    <row r="31" spans="2:6" ht="32.25" customHeight="1" x14ac:dyDescent="0.2">
      <c r="B31" s="142" t="s">
        <v>24</v>
      </c>
      <c r="C31" s="142"/>
      <c r="D31" s="133" t="s">
        <v>25</v>
      </c>
      <c r="E31" s="133"/>
      <c r="F31" s="133"/>
    </row>
    <row r="32" spans="2:6" ht="32.25" customHeight="1" x14ac:dyDescent="0.2">
      <c r="B32" s="142" t="s">
        <v>26</v>
      </c>
      <c r="C32" s="142"/>
      <c r="D32" s="133" t="s">
        <v>27</v>
      </c>
      <c r="E32" s="133"/>
      <c r="F32" s="133"/>
    </row>
    <row r="33" spans="2:7" ht="32.25" customHeight="1" x14ac:dyDescent="0.2">
      <c r="B33" s="142" t="s">
        <v>28</v>
      </c>
      <c r="C33" s="142"/>
      <c r="D33" s="133" t="s">
        <v>29</v>
      </c>
      <c r="E33" s="133"/>
      <c r="F33" s="133"/>
    </row>
    <row r="34" spans="2:7" ht="32.25" customHeight="1" x14ac:dyDescent="0.2">
      <c r="B34" s="142" t="s">
        <v>30</v>
      </c>
      <c r="C34" s="142"/>
      <c r="D34" s="133" t="s">
        <v>31</v>
      </c>
      <c r="E34" s="133"/>
      <c r="F34" s="133"/>
    </row>
    <row r="35" spans="2:7" ht="32.25" customHeight="1" x14ac:dyDescent="0.2">
      <c r="B35" s="142" t="s">
        <v>32</v>
      </c>
      <c r="C35" s="142"/>
      <c r="D35" s="133" t="s">
        <v>33</v>
      </c>
      <c r="E35" s="133"/>
      <c r="F35" s="133"/>
    </row>
    <row r="36" spans="2:7" ht="18.75" customHeight="1" x14ac:dyDescent="0.2">
      <c r="B36" s="134" t="s">
        <v>34</v>
      </c>
      <c r="C36" s="134"/>
      <c r="D36" s="134"/>
      <c r="E36" s="134"/>
      <c r="F36" s="134"/>
    </row>
    <row r="37" spans="2:7" ht="78" customHeight="1" x14ac:dyDescent="0.2">
      <c r="B37" s="133" t="s">
        <v>35</v>
      </c>
      <c r="C37" s="133"/>
      <c r="D37" s="133"/>
      <c r="E37" s="133"/>
      <c r="F37" s="133"/>
    </row>
    <row r="38" spans="2:7" ht="18.75" customHeight="1" x14ac:dyDescent="0.2">
      <c r="B38" s="134" t="s">
        <v>36</v>
      </c>
      <c r="C38" s="134"/>
      <c r="D38" s="134"/>
      <c r="E38" s="134"/>
      <c r="F38" s="134"/>
    </row>
    <row r="39" spans="2:7" ht="60.75" customHeight="1" x14ac:dyDescent="0.2">
      <c r="B39" s="133" t="s">
        <v>37</v>
      </c>
      <c r="C39" s="133"/>
      <c r="D39" s="133"/>
      <c r="E39" s="133"/>
      <c r="F39" s="133"/>
    </row>
    <row r="40" spans="2:7" ht="7.5" customHeight="1" x14ac:dyDescent="0.2"/>
    <row r="41" spans="2:7" s="13" customFormat="1" ht="15" customHeight="1" x14ac:dyDescent="0.25">
      <c r="B41" s="144" t="s">
        <v>704</v>
      </c>
      <c r="C41" s="145"/>
      <c r="D41" s="52"/>
      <c r="E41" s="146" t="s">
        <v>705</v>
      </c>
      <c r="F41" s="146"/>
      <c r="G41" s="53"/>
    </row>
    <row r="42" spans="2:7" ht="15" customHeight="1" x14ac:dyDescent="0.2"/>
    <row r="43" spans="2:7" ht="20.100000000000001" customHeight="1" x14ac:dyDescent="0.2">
      <c r="B43" s="122"/>
      <c r="C43" s="143"/>
      <c r="D43" s="143"/>
      <c r="E43" s="143"/>
      <c r="F43" s="143"/>
    </row>
    <row r="49" s="9" customFormat="1" x14ac:dyDescent="0.2"/>
    <row r="50" s="9" customFormat="1" x14ac:dyDescent="0.2"/>
    <row r="51" s="9" customFormat="1" x14ac:dyDescent="0.2"/>
    <row r="52" s="9" customFormat="1" x14ac:dyDescent="0.2"/>
    <row r="53" s="9" customFormat="1" x14ac:dyDescent="0.2"/>
    <row r="54" s="9" customFormat="1" x14ac:dyDescent="0.2"/>
    <row r="55" s="9" customFormat="1" x14ac:dyDescent="0.2"/>
    <row r="56" s="9" customFormat="1" x14ac:dyDescent="0.2"/>
    <row r="57" s="9" customFormat="1" x14ac:dyDescent="0.2"/>
    <row r="58" s="9" customFormat="1" x14ac:dyDescent="0.2"/>
    <row r="59" s="9" customFormat="1" x14ac:dyDescent="0.2"/>
  </sheetData>
  <mergeCells count="51">
    <mergeCell ref="B43:F43"/>
    <mergeCell ref="B36:F36"/>
    <mergeCell ref="B37:F37"/>
    <mergeCell ref="B38:F38"/>
    <mergeCell ref="B39:F39"/>
    <mergeCell ref="B41:C41"/>
    <mergeCell ref="E41:F41"/>
    <mergeCell ref="B33:C33"/>
    <mergeCell ref="D33:F33"/>
    <mergeCell ref="B34:C34"/>
    <mergeCell ref="D34:F34"/>
    <mergeCell ref="B35:C35"/>
    <mergeCell ref="D35:F35"/>
    <mergeCell ref="B30:C30"/>
    <mergeCell ref="D30:F30"/>
    <mergeCell ref="B31:C31"/>
    <mergeCell ref="D31:F31"/>
    <mergeCell ref="B32:C32"/>
    <mergeCell ref="D32:F32"/>
    <mergeCell ref="B27:C27"/>
    <mergeCell ref="D27:F27"/>
    <mergeCell ref="B28:C28"/>
    <mergeCell ref="D28:F28"/>
    <mergeCell ref="B29:C29"/>
    <mergeCell ref="D29:F29"/>
    <mergeCell ref="B24:C24"/>
    <mergeCell ref="D24:F24"/>
    <mergeCell ref="B25:C25"/>
    <mergeCell ref="D25:F25"/>
    <mergeCell ref="B26:C26"/>
    <mergeCell ref="D26:F26"/>
    <mergeCell ref="B19:F19"/>
    <mergeCell ref="B20:F20"/>
    <mergeCell ref="B21:F21"/>
    <mergeCell ref="B22:F22"/>
    <mergeCell ref="B23:C23"/>
    <mergeCell ref="D23:F23"/>
    <mergeCell ref="A1:G4"/>
    <mergeCell ref="A5:G5"/>
    <mergeCell ref="B7:F7"/>
    <mergeCell ref="B8:F8"/>
    <mergeCell ref="B9:F9"/>
    <mergeCell ref="B15:F15"/>
    <mergeCell ref="B16:F16"/>
    <mergeCell ref="B17:F17"/>
    <mergeCell ref="B18:F18"/>
    <mergeCell ref="B10:F10"/>
    <mergeCell ref="B11:F11"/>
    <mergeCell ref="B12:F12"/>
    <mergeCell ref="B13:F13"/>
    <mergeCell ref="B14:F14"/>
  </mergeCells>
  <dataValidations count="1">
    <dataValidation showInputMessage="1" showErrorMessage="1" errorTitle="Celda protegida" error="Esta celda se encuentra protegida para evitar la eliminación de formulas." sqref="E41" xr:uid="{ED1B9CF9-3ABD-4633-86DF-F05F927731D6}"/>
  </dataValidations>
  <hyperlinks>
    <hyperlink ref="E41" r:id="rId1" xr:uid="{BCEBC8D9-F531-4C24-84BF-9C5651F8610F}"/>
  </hyperlinks>
  <pageMargins left="0.75" right="0.75" top="1" bottom="1" header="0.511811023622047" footer="0.511811023622047"/>
  <pageSetup paperSize="9" fitToHeight="0" orientation="portrait" horizontalDpi="300" verticalDpi="300"/>
  <headerFooter>
    <oddFooter>&amp;L&amp;"Arial,Regular"&amp;8Matriz de riesgos de fraude por identidad sintética en fintech | © 2026 Auditool | www.auditool.org&amp;R&amp;"Arial,Regular"&amp;8Página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78"/>
  <sheetViews>
    <sheetView showGridLines="0" zoomScaleNormal="100" workbookViewId="0">
      <selection activeCell="B172" sqref="B172:I172"/>
    </sheetView>
  </sheetViews>
  <sheetFormatPr baseColWidth="10" defaultColWidth="0" defaultRowHeight="15" x14ac:dyDescent="0.25"/>
  <cols>
    <col min="1" max="1" width="2.85546875" style="56" customWidth="1"/>
    <col min="2" max="2" width="30.7109375" style="56" bestFit="1" customWidth="1"/>
    <col min="3" max="3" width="26" style="56" customWidth="1"/>
    <col min="4" max="4" width="16" style="56" customWidth="1"/>
    <col min="5" max="5" width="19" style="56" customWidth="1"/>
    <col min="6" max="6" width="30" style="56" customWidth="1"/>
    <col min="7" max="7" width="26" style="56" customWidth="1"/>
    <col min="8" max="9" width="12" style="56" customWidth="1"/>
    <col min="10" max="10" width="2.140625" style="56" customWidth="1"/>
    <col min="11" max="16384" width="8.7109375" style="56" hidden="1"/>
  </cols>
  <sheetData>
    <row r="1" spans="1:10" ht="15" customHeight="1" x14ac:dyDescent="0.25">
      <c r="A1" s="137" t="s">
        <v>38</v>
      </c>
      <c r="B1" s="137"/>
      <c r="C1" s="137"/>
      <c r="D1" s="137"/>
      <c r="E1" s="137"/>
      <c r="F1" s="137"/>
      <c r="G1" s="137"/>
      <c r="H1" s="137"/>
      <c r="I1" s="137"/>
      <c r="J1" s="137"/>
    </row>
    <row r="2" spans="1:10" ht="15" customHeight="1" x14ac:dyDescent="0.25">
      <c r="A2" s="137"/>
      <c r="B2" s="137"/>
      <c r="C2" s="137"/>
      <c r="D2" s="137"/>
      <c r="E2" s="137"/>
      <c r="F2" s="137"/>
      <c r="G2" s="137"/>
      <c r="H2" s="137"/>
      <c r="I2" s="137"/>
      <c r="J2" s="137"/>
    </row>
    <row r="3" spans="1:10" ht="15" customHeight="1" x14ac:dyDescent="0.25">
      <c r="A3" s="137"/>
      <c r="B3" s="137"/>
      <c r="C3" s="137"/>
      <c r="D3" s="137"/>
      <c r="E3" s="137"/>
      <c r="F3" s="137"/>
      <c r="G3" s="137"/>
      <c r="H3" s="137"/>
      <c r="I3" s="137"/>
      <c r="J3" s="137"/>
    </row>
    <row r="4" spans="1:10" ht="15" customHeight="1" x14ac:dyDescent="0.25">
      <c r="A4" s="137"/>
      <c r="B4" s="137"/>
      <c r="C4" s="137"/>
      <c r="D4" s="137"/>
      <c r="E4" s="137"/>
      <c r="F4" s="137"/>
      <c r="G4" s="137"/>
      <c r="H4" s="137"/>
      <c r="I4" s="137"/>
      <c r="J4" s="137"/>
    </row>
    <row r="5" spans="1:10" ht="3" customHeight="1" x14ac:dyDescent="0.25">
      <c r="A5" s="138"/>
      <c r="B5" s="138"/>
      <c r="C5" s="138"/>
      <c r="D5" s="138"/>
      <c r="E5" s="138"/>
      <c r="F5" s="138"/>
      <c r="G5" s="138"/>
      <c r="H5" s="138"/>
      <c r="I5" s="138"/>
      <c r="J5" s="138"/>
    </row>
    <row r="6" spans="1:10" ht="15" customHeight="1" x14ac:dyDescent="0.25"/>
    <row r="7" spans="1:10" ht="34.5" customHeight="1" x14ac:dyDescent="0.25">
      <c r="B7" s="150" t="s">
        <v>39</v>
      </c>
      <c r="C7" s="150"/>
      <c r="D7" s="150"/>
      <c r="E7" s="150"/>
      <c r="F7" s="150"/>
      <c r="G7" s="150"/>
      <c r="H7" s="150"/>
      <c r="I7" s="150"/>
      <c r="J7" s="57"/>
    </row>
    <row r="8" spans="1:10" ht="18.75" customHeight="1" x14ac:dyDescent="0.25">
      <c r="B8" s="147" t="s">
        <v>40</v>
      </c>
      <c r="C8" s="148"/>
      <c r="D8" s="148"/>
      <c r="E8" s="148"/>
      <c r="F8" s="148"/>
      <c r="G8" s="148"/>
      <c r="H8" s="148"/>
      <c r="I8" s="148"/>
      <c r="J8" s="58"/>
    </row>
    <row r="9" spans="1:10" ht="15" customHeight="1" x14ac:dyDescent="0.25">
      <c r="B9" s="59" t="s">
        <v>41</v>
      </c>
      <c r="C9" s="149" t="s">
        <v>42</v>
      </c>
      <c r="D9" s="149"/>
      <c r="E9" s="149"/>
      <c r="F9" s="149"/>
      <c r="G9" s="149"/>
      <c r="H9" s="149"/>
      <c r="I9" s="149"/>
    </row>
    <row r="10" spans="1:10" ht="36" customHeight="1" x14ac:dyDescent="0.25">
      <c r="B10" s="60" t="s">
        <v>43</v>
      </c>
      <c r="C10" s="133" t="s">
        <v>44</v>
      </c>
      <c r="D10" s="133"/>
      <c r="E10" s="133"/>
      <c r="F10" s="133"/>
      <c r="G10" s="133"/>
      <c r="H10" s="133"/>
      <c r="I10" s="133"/>
    </row>
    <row r="11" spans="1:10" ht="18" customHeight="1" x14ac:dyDescent="0.25">
      <c r="B11" s="60" t="s">
        <v>45</v>
      </c>
      <c r="C11" s="133" t="s">
        <v>46</v>
      </c>
      <c r="D11" s="133"/>
      <c r="E11" s="133"/>
      <c r="F11" s="133"/>
      <c r="G11" s="133"/>
      <c r="H11" s="133"/>
      <c r="I11" s="133"/>
    </row>
    <row r="12" spans="1:10" ht="18" customHeight="1" x14ac:dyDescent="0.25">
      <c r="B12" s="60" t="s">
        <v>47</v>
      </c>
      <c r="C12" s="133" t="s">
        <v>48</v>
      </c>
      <c r="D12" s="133"/>
      <c r="E12" s="133"/>
      <c r="F12" s="133"/>
      <c r="G12" s="133"/>
      <c r="H12" s="133"/>
      <c r="I12" s="133"/>
    </row>
    <row r="13" spans="1:10" ht="15" customHeight="1" x14ac:dyDescent="0.25"/>
    <row r="14" spans="1:10" ht="18.75" customHeight="1" x14ac:dyDescent="0.25">
      <c r="B14" s="103" t="s">
        <v>49</v>
      </c>
      <c r="C14" s="104"/>
      <c r="D14" s="104"/>
      <c r="E14" s="104"/>
      <c r="F14" s="104"/>
      <c r="G14" s="104"/>
      <c r="H14" s="104"/>
      <c r="I14" s="105"/>
    </row>
    <row r="15" spans="1:10" ht="15" customHeight="1" x14ac:dyDescent="0.25">
      <c r="B15" s="61" t="s">
        <v>41</v>
      </c>
      <c r="C15" s="151" t="s">
        <v>42</v>
      </c>
      <c r="D15" s="151"/>
      <c r="E15" s="151"/>
      <c r="F15" s="151"/>
      <c r="G15" s="151"/>
      <c r="H15" s="151"/>
      <c r="I15" s="151"/>
    </row>
    <row r="16" spans="1:10" ht="18" customHeight="1" x14ac:dyDescent="0.25">
      <c r="B16" s="60" t="s">
        <v>50</v>
      </c>
      <c r="C16" s="133" t="s">
        <v>51</v>
      </c>
      <c r="D16" s="133"/>
      <c r="E16" s="133"/>
      <c r="F16" s="133"/>
      <c r="G16" s="133"/>
      <c r="H16" s="133"/>
      <c r="I16" s="133"/>
    </row>
    <row r="17" spans="2:9" ht="33" customHeight="1" x14ac:dyDescent="0.25">
      <c r="B17" s="60" t="s">
        <v>52</v>
      </c>
      <c r="C17" s="133" t="s">
        <v>53</v>
      </c>
      <c r="D17" s="133"/>
      <c r="E17" s="133"/>
      <c r="F17" s="133"/>
      <c r="G17" s="133"/>
      <c r="H17" s="133"/>
      <c r="I17" s="133"/>
    </row>
    <row r="18" spans="2:9" ht="33" customHeight="1" x14ac:dyDescent="0.25">
      <c r="B18" s="60" t="s">
        <v>54</v>
      </c>
      <c r="C18" s="133" t="s">
        <v>55</v>
      </c>
      <c r="D18" s="133"/>
      <c r="E18" s="133"/>
      <c r="F18" s="133"/>
      <c r="G18" s="133"/>
      <c r="H18" s="133"/>
      <c r="I18" s="133"/>
    </row>
    <row r="19" spans="2:9" ht="15" customHeight="1" x14ac:dyDescent="0.25"/>
    <row r="20" spans="2:9" ht="18.75" customHeight="1" x14ac:dyDescent="0.25">
      <c r="B20" s="103" t="s">
        <v>56</v>
      </c>
      <c r="C20" s="104"/>
      <c r="D20" s="104"/>
      <c r="E20" s="104"/>
      <c r="F20" s="104"/>
      <c r="G20" s="104"/>
      <c r="H20" s="104"/>
      <c r="I20" s="105"/>
    </row>
    <row r="21" spans="2:9" ht="15.75" customHeight="1" x14ac:dyDescent="0.25">
      <c r="B21" s="61" t="s">
        <v>57</v>
      </c>
      <c r="C21" s="61" t="str">
        <f>B16</f>
        <v>Bajo</v>
      </c>
      <c r="D21" s="61" t="str">
        <f>B17</f>
        <v>Medio</v>
      </c>
      <c r="E21" s="61" t="str">
        <f>B18</f>
        <v>Alto</v>
      </c>
      <c r="F21" s="61" t="s">
        <v>58</v>
      </c>
      <c r="G21" s="61" t="str">
        <f>B16</f>
        <v>Bajo</v>
      </c>
      <c r="H21" s="61" t="str">
        <f>B17</f>
        <v>Medio</v>
      </c>
      <c r="I21" s="61" t="str">
        <f>B18</f>
        <v>Alto</v>
      </c>
    </row>
    <row r="22" spans="2:9" ht="18.75" customHeight="1" x14ac:dyDescent="0.25">
      <c r="B22" s="60" t="str">
        <f>B12</f>
        <v>Alta</v>
      </c>
      <c r="C22" s="62" t="str">
        <f t="shared" ref="C22:E24" si="0">IFERROR(INDEX(ListaNiveles,G22),"")</f>
        <v>Moderado</v>
      </c>
      <c r="D22" s="62" t="str">
        <f t="shared" si="0"/>
        <v>Significativo</v>
      </c>
      <c r="E22" s="62" t="str">
        <f t="shared" si="0"/>
        <v>Crítico</v>
      </c>
      <c r="F22" s="60" t="str">
        <f>B12</f>
        <v>Alta</v>
      </c>
      <c r="G22" s="62">
        <v>3</v>
      </c>
      <c r="H22" s="62">
        <v>2</v>
      </c>
      <c r="I22" s="62">
        <v>1</v>
      </c>
    </row>
    <row r="23" spans="2:9" ht="18.75" customHeight="1" x14ac:dyDescent="0.25">
      <c r="B23" s="60" t="str">
        <f>B11</f>
        <v>Media</v>
      </c>
      <c r="C23" s="62" t="str">
        <f t="shared" si="0"/>
        <v>Bajo</v>
      </c>
      <c r="D23" s="62" t="str">
        <f t="shared" si="0"/>
        <v>Moderado</v>
      </c>
      <c r="E23" s="62" t="str">
        <f t="shared" si="0"/>
        <v>Significativo</v>
      </c>
      <c r="F23" s="60" t="str">
        <f>B11</f>
        <v>Media</v>
      </c>
      <c r="G23" s="62">
        <v>4</v>
      </c>
      <c r="H23" s="62">
        <v>3</v>
      </c>
      <c r="I23" s="62">
        <v>2</v>
      </c>
    </row>
    <row r="24" spans="2:9" ht="18.75" customHeight="1" x14ac:dyDescent="0.25">
      <c r="B24" s="60" t="str">
        <f>B10</f>
        <v>Baja</v>
      </c>
      <c r="C24" s="62" t="str">
        <f t="shared" si="0"/>
        <v>Bajo</v>
      </c>
      <c r="D24" s="62" t="str">
        <f t="shared" si="0"/>
        <v>Bajo</v>
      </c>
      <c r="E24" s="62" t="str">
        <f t="shared" si="0"/>
        <v>Moderado</v>
      </c>
      <c r="F24" s="60" t="str">
        <f>B10</f>
        <v>Baja</v>
      </c>
      <c r="G24" s="62">
        <v>4</v>
      </c>
      <c r="H24" s="62">
        <v>4</v>
      </c>
      <c r="I24" s="62">
        <v>3</v>
      </c>
    </row>
    <row r="25" spans="2:9" ht="37.5" customHeight="1" x14ac:dyDescent="0.25">
      <c r="B25" s="152" t="s">
        <v>59</v>
      </c>
      <c r="C25" s="152"/>
      <c r="D25" s="152"/>
      <c r="E25" s="152"/>
      <c r="F25" s="152"/>
      <c r="G25" s="152"/>
      <c r="H25" s="152"/>
      <c r="I25" s="152"/>
    </row>
    <row r="26" spans="2:9" ht="15" customHeight="1" x14ac:dyDescent="0.25"/>
    <row r="27" spans="2:9" ht="18.75" customHeight="1" x14ac:dyDescent="0.25">
      <c r="B27" s="103" t="s">
        <v>60</v>
      </c>
      <c r="C27" s="104"/>
      <c r="D27" s="104"/>
      <c r="E27" s="104"/>
      <c r="F27" s="104"/>
      <c r="G27" s="104"/>
      <c r="H27" s="104"/>
      <c r="I27" s="105"/>
    </row>
    <row r="28" spans="2:9" ht="15" customHeight="1" x14ac:dyDescent="0.25">
      <c r="B28" s="61" t="s">
        <v>61</v>
      </c>
      <c r="C28" s="61" t="s">
        <v>62</v>
      </c>
      <c r="D28" s="151" t="s">
        <v>63</v>
      </c>
      <c r="E28" s="151"/>
      <c r="F28" s="151"/>
      <c r="G28" s="151"/>
      <c r="H28" s="151"/>
      <c r="I28" s="151"/>
    </row>
    <row r="29" spans="2:9" ht="36" customHeight="1" x14ac:dyDescent="0.25">
      <c r="B29" s="60" t="s">
        <v>64</v>
      </c>
      <c r="C29" s="60">
        <v>4</v>
      </c>
      <c r="D29" s="133" t="s">
        <v>65</v>
      </c>
      <c r="E29" s="133"/>
      <c r="F29" s="133"/>
      <c r="G29" s="133"/>
      <c r="H29" s="133"/>
      <c r="I29" s="133"/>
    </row>
    <row r="30" spans="2:9" ht="18.75" customHeight="1" x14ac:dyDescent="0.25">
      <c r="B30" s="60" t="s">
        <v>66</v>
      </c>
      <c r="C30" s="60">
        <v>3</v>
      </c>
      <c r="D30" s="133" t="s">
        <v>67</v>
      </c>
      <c r="E30" s="133"/>
      <c r="F30" s="133"/>
      <c r="G30" s="133"/>
      <c r="H30" s="133"/>
      <c r="I30" s="133"/>
    </row>
    <row r="31" spans="2:9" ht="18.75" customHeight="1" x14ac:dyDescent="0.25">
      <c r="B31" s="60" t="s">
        <v>68</v>
      </c>
      <c r="C31" s="60">
        <v>2</v>
      </c>
      <c r="D31" s="133" t="s">
        <v>69</v>
      </c>
      <c r="E31" s="133"/>
      <c r="F31" s="133"/>
      <c r="G31" s="133"/>
      <c r="H31" s="133"/>
      <c r="I31" s="133"/>
    </row>
    <row r="32" spans="2:9" ht="18.75" customHeight="1" x14ac:dyDescent="0.25">
      <c r="B32" s="60" t="s">
        <v>50</v>
      </c>
      <c r="C32" s="60">
        <v>1</v>
      </c>
      <c r="D32" s="133" t="s">
        <v>70</v>
      </c>
      <c r="E32" s="133"/>
      <c r="F32" s="133"/>
      <c r="G32" s="133"/>
      <c r="H32" s="133"/>
      <c r="I32" s="133"/>
    </row>
    <row r="33" spans="2:9" ht="15" customHeight="1" x14ac:dyDescent="0.25"/>
    <row r="34" spans="2:9" ht="18.75" customHeight="1" x14ac:dyDescent="0.25">
      <c r="B34" s="103" t="s">
        <v>71</v>
      </c>
      <c r="C34" s="104"/>
      <c r="D34" s="104"/>
      <c r="E34" s="104"/>
      <c r="F34" s="104"/>
      <c r="G34" s="104"/>
      <c r="H34" s="104"/>
      <c r="I34" s="105"/>
    </row>
    <row r="35" spans="2:9" ht="36" customHeight="1" x14ac:dyDescent="0.25">
      <c r="B35" s="153" t="s">
        <v>72</v>
      </c>
      <c r="C35" s="153"/>
      <c r="D35" s="153"/>
      <c r="E35" s="63">
        <v>3</v>
      </c>
      <c r="F35" s="154" t="s">
        <v>73</v>
      </c>
      <c r="G35" s="154"/>
      <c r="H35" s="154"/>
      <c r="I35" s="154"/>
    </row>
    <row r="36" spans="2:9" ht="63" customHeight="1" x14ac:dyDescent="0.25">
      <c r="B36" s="155" t="s">
        <v>74</v>
      </c>
      <c r="C36" s="155"/>
      <c r="D36" s="155"/>
      <c r="E36" s="64">
        <v>0.5</v>
      </c>
      <c r="F36" s="64">
        <v>0.25</v>
      </c>
      <c r="G36" s="133" t="s">
        <v>75</v>
      </c>
      <c r="H36" s="133"/>
      <c r="I36" s="133"/>
    </row>
    <row r="37" spans="2:9" ht="15" customHeight="1" x14ac:dyDescent="0.25">
      <c r="B37" s="65"/>
      <c r="C37" s="65"/>
      <c r="D37" s="65"/>
      <c r="E37" s="66"/>
      <c r="F37" s="66"/>
      <c r="G37" s="67"/>
      <c r="H37" s="67"/>
      <c r="I37" s="67"/>
    </row>
    <row r="38" spans="2:9" ht="18.75" customHeight="1" x14ac:dyDescent="0.25">
      <c r="B38" s="103" t="s">
        <v>76</v>
      </c>
      <c r="C38" s="104"/>
      <c r="D38" s="104"/>
      <c r="E38" s="104"/>
      <c r="F38" s="104"/>
      <c r="G38" s="104"/>
      <c r="H38" s="104"/>
      <c r="I38" s="105"/>
    </row>
    <row r="39" spans="2:9" ht="15" customHeight="1" x14ac:dyDescent="0.25">
      <c r="B39" s="61" t="s">
        <v>11</v>
      </c>
      <c r="C39" s="151" t="s">
        <v>77</v>
      </c>
      <c r="D39" s="151"/>
      <c r="E39" s="151"/>
      <c r="F39" s="61" t="s">
        <v>13</v>
      </c>
      <c r="G39" s="151" t="s">
        <v>77</v>
      </c>
      <c r="H39" s="151"/>
      <c r="I39" s="151"/>
    </row>
    <row r="40" spans="2:9" ht="55.5" customHeight="1" x14ac:dyDescent="0.25">
      <c r="B40" s="74" t="s">
        <v>78</v>
      </c>
      <c r="C40" s="133" t="s">
        <v>79</v>
      </c>
      <c r="D40" s="133"/>
      <c r="E40" s="133"/>
      <c r="F40" s="74" t="s">
        <v>80</v>
      </c>
      <c r="G40" s="133" t="s">
        <v>81</v>
      </c>
      <c r="H40" s="133"/>
      <c r="I40" s="133"/>
    </row>
    <row r="41" spans="2:9" ht="55.5" customHeight="1" x14ac:dyDescent="0.25">
      <c r="B41" s="74" t="s">
        <v>82</v>
      </c>
      <c r="C41" s="133" t="s">
        <v>83</v>
      </c>
      <c r="D41" s="133"/>
      <c r="E41" s="133"/>
      <c r="F41" s="74" t="s">
        <v>84</v>
      </c>
      <c r="G41" s="133" t="s">
        <v>85</v>
      </c>
      <c r="H41" s="133"/>
      <c r="I41" s="133"/>
    </row>
    <row r="42" spans="2:9" ht="55.5" customHeight="1" x14ac:dyDescent="0.25">
      <c r="B42" s="74" t="s">
        <v>86</v>
      </c>
      <c r="C42" s="133" t="s">
        <v>87</v>
      </c>
      <c r="D42" s="133"/>
      <c r="E42" s="133"/>
      <c r="F42" s="74" t="s">
        <v>88</v>
      </c>
      <c r="G42" s="133" t="s">
        <v>89</v>
      </c>
      <c r="H42" s="133"/>
      <c r="I42" s="133"/>
    </row>
    <row r="43" spans="2:9" ht="55.5" customHeight="1" x14ac:dyDescent="0.25">
      <c r="B43" s="74" t="s">
        <v>90</v>
      </c>
      <c r="C43" s="133" t="s">
        <v>91</v>
      </c>
      <c r="D43" s="133"/>
      <c r="E43" s="133"/>
      <c r="F43" s="74" t="s">
        <v>92</v>
      </c>
      <c r="G43" s="133" t="s">
        <v>93</v>
      </c>
      <c r="H43" s="133"/>
      <c r="I43" s="133"/>
    </row>
    <row r="44" spans="2:9" ht="55.5" customHeight="1" x14ac:dyDescent="0.25">
      <c r="B44" s="74" t="s">
        <v>94</v>
      </c>
      <c r="C44" s="133" t="s">
        <v>95</v>
      </c>
      <c r="D44" s="133"/>
      <c r="E44" s="133"/>
      <c r="F44" s="74" t="s">
        <v>96</v>
      </c>
      <c r="G44" s="133" t="s">
        <v>97</v>
      </c>
      <c r="H44" s="133"/>
      <c r="I44" s="133"/>
    </row>
    <row r="45" spans="2:9" ht="55.5" customHeight="1" x14ac:dyDescent="0.25">
      <c r="B45" s="74" t="s">
        <v>98</v>
      </c>
      <c r="C45" s="133" t="s">
        <v>99</v>
      </c>
      <c r="D45" s="133"/>
      <c r="E45" s="133"/>
      <c r="F45" s="74" t="s">
        <v>100</v>
      </c>
      <c r="G45" s="133" t="s">
        <v>101</v>
      </c>
      <c r="H45" s="133"/>
      <c r="I45" s="133"/>
    </row>
    <row r="46" spans="2:9" ht="55.5" customHeight="1" x14ac:dyDescent="0.25">
      <c r="B46" s="74" t="s">
        <v>102</v>
      </c>
      <c r="C46" s="133" t="s">
        <v>103</v>
      </c>
      <c r="D46" s="133"/>
      <c r="E46" s="133"/>
      <c r="F46" s="74" t="s">
        <v>104</v>
      </c>
      <c r="G46" s="133" t="s">
        <v>105</v>
      </c>
      <c r="H46" s="133"/>
      <c r="I46" s="133"/>
    </row>
    <row r="47" spans="2:9" ht="55.5" customHeight="1" x14ac:dyDescent="0.25">
      <c r="B47" s="74" t="s">
        <v>106</v>
      </c>
      <c r="C47" s="133" t="s">
        <v>107</v>
      </c>
      <c r="D47" s="133"/>
      <c r="E47" s="133"/>
      <c r="F47" s="74" t="s">
        <v>108</v>
      </c>
      <c r="G47" s="133" t="s">
        <v>109</v>
      </c>
      <c r="H47" s="133"/>
      <c r="I47" s="133"/>
    </row>
    <row r="48" spans="2:9" ht="55.5" customHeight="1" x14ac:dyDescent="0.25">
      <c r="B48" s="74" t="s">
        <v>110</v>
      </c>
      <c r="C48" s="133" t="s">
        <v>111</v>
      </c>
      <c r="D48" s="133"/>
      <c r="E48" s="133"/>
      <c r="F48" s="74" t="s">
        <v>112</v>
      </c>
      <c r="G48" s="133" t="s">
        <v>113</v>
      </c>
      <c r="H48" s="133"/>
      <c r="I48" s="133"/>
    </row>
    <row r="49" spans="2:9" ht="55.5" customHeight="1" x14ac:dyDescent="0.25">
      <c r="B49" s="74" t="s">
        <v>114</v>
      </c>
      <c r="C49" s="133" t="s">
        <v>115</v>
      </c>
      <c r="D49" s="133"/>
      <c r="E49" s="133"/>
      <c r="F49" s="74" t="s">
        <v>116</v>
      </c>
      <c r="G49" s="133" t="s">
        <v>117</v>
      </c>
      <c r="H49" s="133"/>
      <c r="I49" s="133"/>
    </row>
    <row r="50" spans="2:9" ht="55.5" customHeight="1" x14ac:dyDescent="0.25">
      <c r="B50" s="74" t="s">
        <v>118</v>
      </c>
      <c r="C50" s="133" t="s">
        <v>119</v>
      </c>
      <c r="D50" s="133"/>
      <c r="E50" s="133"/>
      <c r="F50" s="74" t="s">
        <v>120</v>
      </c>
      <c r="G50" s="133" t="s">
        <v>121</v>
      </c>
      <c r="H50" s="133"/>
      <c r="I50" s="133"/>
    </row>
    <row r="51" spans="2:9" ht="55.5" customHeight="1" x14ac:dyDescent="0.25">
      <c r="B51" s="74" t="s">
        <v>122</v>
      </c>
      <c r="C51" s="133" t="s">
        <v>123</v>
      </c>
      <c r="D51" s="133"/>
      <c r="E51" s="133"/>
      <c r="F51" s="74"/>
      <c r="G51" s="133"/>
      <c r="H51" s="133"/>
      <c r="I51" s="133"/>
    </row>
    <row r="52" spans="2:9" ht="55.5" customHeight="1" x14ac:dyDescent="0.25">
      <c r="B52" s="74" t="s">
        <v>124</v>
      </c>
      <c r="C52" s="133" t="s">
        <v>125</v>
      </c>
      <c r="D52" s="133"/>
      <c r="E52" s="133"/>
      <c r="F52" s="74"/>
      <c r="G52" s="133"/>
      <c r="H52" s="133"/>
      <c r="I52" s="133"/>
    </row>
    <row r="53" spans="2:9" ht="18" customHeight="1" x14ac:dyDescent="0.25">
      <c r="B53" s="77"/>
      <c r="C53" s="133"/>
      <c r="D53" s="133"/>
      <c r="E53" s="133"/>
      <c r="F53" s="77"/>
      <c r="G53" s="133"/>
      <c r="H53" s="133"/>
      <c r="I53" s="133"/>
    </row>
    <row r="54" spans="2:9" ht="18" customHeight="1" x14ac:dyDescent="0.25">
      <c r="B54" s="77"/>
      <c r="C54" s="133"/>
      <c r="D54" s="133"/>
      <c r="E54" s="133"/>
      <c r="F54" s="77"/>
      <c r="G54" s="133"/>
      <c r="H54" s="133"/>
      <c r="I54" s="133"/>
    </row>
    <row r="55" spans="2:9" ht="18" customHeight="1" x14ac:dyDescent="0.25">
      <c r="B55" s="77"/>
      <c r="C55" s="133"/>
      <c r="D55" s="133"/>
      <c r="E55" s="133"/>
      <c r="F55" s="77"/>
      <c r="G55" s="133"/>
      <c r="H55" s="133"/>
      <c r="I55" s="133"/>
    </row>
    <row r="56" spans="2:9" ht="18" customHeight="1" x14ac:dyDescent="0.25">
      <c r="B56" s="77"/>
      <c r="C56" s="133"/>
      <c r="D56" s="133"/>
      <c r="E56" s="133"/>
      <c r="F56" s="77"/>
      <c r="G56" s="133"/>
      <c r="H56" s="133"/>
      <c r="I56" s="133"/>
    </row>
    <row r="57" spans="2:9" ht="18" customHeight="1" x14ac:dyDescent="0.25">
      <c r="B57" s="77"/>
      <c r="C57" s="133"/>
      <c r="D57" s="133"/>
      <c r="E57" s="133"/>
      <c r="F57" s="77"/>
      <c r="G57" s="133"/>
      <c r="H57" s="133"/>
      <c r="I57" s="133"/>
    </row>
    <row r="58" spans="2:9" ht="18" customHeight="1" x14ac:dyDescent="0.25">
      <c r="B58" s="77"/>
      <c r="C58" s="133"/>
      <c r="D58" s="133"/>
      <c r="E58" s="133"/>
      <c r="F58" s="77"/>
      <c r="G58" s="133"/>
      <c r="H58" s="133"/>
      <c r="I58" s="133"/>
    </row>
    <row r="59" spans="2:9" ht="18" customHeight="1" x14ac:dyDescent="0.25">
      <c r="B59" s="77"/>
      <c r="C59" s="133"/>
      <c r="D59" s="133"/>
      <c r="E59" s="133"/>
      <c r="F59" s="77"/>
      <c r="G59" s="133"/>
      <c r="H59" s="133"/>
      <c r="I59" s="133"/>
    </row>
    <row r="60" spans="2:9" ht="15" customHeight="1" x14ac:dyDescent="0.25"/>
    <row r="61" spans="2:9" ht="18.75" customHeight="1" x14ac:dyDescent="0.25">
      <c r="B61" s="103" t="s">
        <v>126</v>
      </c>
      <c r="C61" s="104"/>
      <c r="D61" s="104"/>
      <c r="E61" s="104"/>
      <c r="F61" s="104"/>
      <c r="G61" s="104"/>
      <c r="H61" s="104"/>
      <c r="I61" s="105"/>
    </row>
    <row r="62" spans="2:9" ht="37.5" customHeight="1" x14ac:dyDescent="0.25">
      <c r="B62" s="61" t="s">
        <v>127</v>
      </c>
      <c r="C62" s="151" t="s">
        <v>77</v>
      </c>
      <c r="D62" s="151"/>
      <c r="E62" s="151"/>
      <c r="F62" s="61" t="s">
        <v>128</v>
      </c>
      <c r="G62" s="151" t="s">
        <v>77</v>
      </c>
      <c r="H62" s="151"/>
      <c r="I62" s="151"/>
    </row>
    <row r="63" spans="2:9" ht="60" customHeight="1" x14ac:dyDescent="0.25">
      <c r="B63" s="74" t="s">
        <v>129</v>
      </c>
      <c r="C63" s="133" t="s">
        <v>130</v>
      </c>
      <c r="D63" s="133"/>
      <c r="E63" s="133"/>
      <c r="F63" s="74" t="s">
        <v>131</v>
      </c>
      <c r="G63" s="133" t="s">
        <v>132</v>
      </c>
      <c r="H63" s="133"/>
      <c r="I63" s="133"/>
    </row>
    <row r="64" spans="2:9" ht="60" customHeight="1" x14ac:dyDescent="0.25">
      <c r="B64" s="74" t="s">
        <v>133</v>
      </c>
      <c r="C64" s="133" t="s">
        <v>134</v>
      </c>
      <c r="D64" s="133"/>
      <c r="E64" s="133"/>
      <c r="F64" s="74" t="s">
        <v>135</v>
      </c>
      <c r="G64" s="133" t="s">
        <v>136</v>
      </c>
      <c r="H64" s="133"/>
      <c r="I64" s="133"/>
    </row>
    <row r="65" spans="2:9" ht="60" customHeight="1" x14ac:dyDescent="0.25">
      <c r="B65" s="74" t="s">
        <v>137</v>
      </c>
      <c r="C65" s="133" t="s">
        <v>138</v>
      </c>
      <c r="D65" s="133"/>
      <c r="E65" s="133"/>
      <c r="F65" s="74" t="s">
        <v>139</v>
      </c>
      <c r="G65" s="133" t="s">
        <v>140</v>
      </c>
      <c r="H65" s="133"/>
      <c r="I65" s="133"/>
    </row>
    <row r="66" spans="2:9" ht="60" customHeight="1" x14ac:dyDescent="0.25">
      <c r="B66" s="74" t="s">
        <v>141</v>
      </c>
      <c r="C66" s="133" t="s">
        <v>142</v>
      </c>
      <c r="D66" s="133"/>
      <c r="E66" s="133"/>
      <c r="F66" s="74" t="s">
        <v>143</v>
      </c>
      <c r="G66" s="133" t="s">
        <v>144</v>
      </c>
      <c r="H66" s="133"/>
      <c r="I66" s="133"/>
    </row>
    <row r="67" spans="2:9" ht="60" customHeight="1" x14ac:dyDescent="0.25">
      <c r="B67" s="74" t="s">
        <v>145</v>
      </c>
      <c r="C67" s="133" t="s">
        <v>146</v>
      </c>
      <c r="D67" s="133"/>
      <c r="E67" s="133"/>
      <c r="F67" s="74" t="s">
        <v>147</v>
      </c>
      <c r="G67" s="133" t="s">
        <v>148</v>
      </c>
      <c r="H67" s="133"/>
      <c r="I67" s="133"/>
    </row>
    <row r="68" spans="2:9" ht="60" customHeight="1" x14ac:dyDescent="0.25">
      <c r="B68" s="74" t="s">
        <v>149</v>
      </c>
      <c r="C68" s="133" t="s">
        <v>150</v>
      </c>
      <c r="D68" s="133"/>
      <c r="E68" s="133"/>
      <c r="F68" s="74" t="s">
        <v>151</v>
      </c>
      <c r="G68" s="133" t="s">
        <v>152</v>
      </c>
      <c r="H68" s="133"/>
      <c r="I68" s="133"/>
    </row>
    <row r="69" spans="2:9" ht="60" customHeight="1" x14ac:dyDescent="0.25">
      <c r="B69" s="74" t="s">
        <v>153</v>
      </c>
      <c r="C69" s="133" t="s">
        <v>154</v>
      </c>
      <c r="D69" s="133"/>
      <c r="E69" s="133"/>
      <c r="F69" s="74" t="s">
        <v>155</v>
      </c>
      <c r="G69" s="133" t="s">
        <v>156</v>
      </c>
      <c r="H69" s="133"/>
      <c r="I69" s="133"/>
    </row>
    <row r="70" spans="2:9" ht="60" customHeight="1" x14ac:dyDescent="0.25">
      <c r="B70" s="74" t="s">
        <v>157</v>
      </c>
      <c r="C70" s="133" t="s">
        <v>158</v>
      </c>
      <c r="D70" s="133"/>
      <c r="E70" s="133"/>
      <c r="F70" s="74" t="s">
        <v>159</v>
      </c>
      <c r="G70" s="133" t="s">
        <v>160</v>
      </c>
      <c r="H70" s="133"/>
      <c r="I70" s="133"/>
    </row>
    <row r="71" spans="2:9" ht="60" customHeight="1" x14ac:dyDescent="0.25">
      <c r="B71" s="74" t="s">
        <v>161</v>
      </c>
      <c r="C71" s="133" t="s">
        <v>162</v>
      </c>
      <c r="D71" s="133"/>
      <c r="E71" s="133"/>
      <c r="F71" s="74" t="s">
        <v>163</v>
      </c>
      <c r="G71" s="133" t="s">
        <v>164</v>
      </c>
      <c r="H71" s="133"/>
      <c r="I71" s="133"/>
    </row>
    <row r="72" spans="2:9" ht="60" customHeight="1" x14ac:dyDescent="0.25">
      <c r="B72" s="74" t="s">
        <v>165</v>
      </c>
      <c r="C72" s="133" t="s">
        <v>166</v>
      </c>
      <c r="D72" s="133"/>
      <c r="E72" s="133"/>
      <c r="F72" s="74" t="s">
        <v>167</v>
      </c>
      <c r="G72" s="133" t="s">
        <v>168</v>
      </c>
      <c r="H72" s="133"/>
      <c r="I72" s="133"/>
    </row>
    <row r="73" spans="2:9" ht="60" customHeight="1" x14ac:dyDescent="0.25">
      <c r="B73" s="55" t="s">
        <v>169</v>
      </c>
      <c r="C73" s="133" t="s">
        <v>170</v>
      </c>
      <c r="D73" s="133"/>
      <c r="E73" s="133"/>
      <c r="F73" s="77"/>
      <c r="G73" s="133"/>
      <c r="H73" s="133"/>
      <c r="I73" s="133"/>
    </row>
    <row r="74" spans="2:9" ht="18" customHeight="1" x14ac:dyDescent="0.25">
      <c r="B74" s="77"/>
      <c r="C74" s="133"/>
      <c r="D74" s="133"/>
      <c r="E74" s="133"/>
      <c r="F74" s="77"/>
      <c r="G74" s="133"/>
      <c r="H74" s="133"/>
      <c r="I74" s="133"/>
    </row>
    <row r="75" spans="2:9" ht="45" customHeight="1" x14ac:dyDescent="0.25">
      <c r="B75" s="152" t="s">
        <v>171</v>
      </c>
      <c r="C75" s="152"/>
      <c r="D75" s="152"/>
      <c r="E75" s="152"/>
      <c r="F75" s="152"/>
      <c r="G75" s="152"/>
      <c r="H75" s="152"/>
      <c r="I75" s="152"/>
    </row>
    <row r="76" spans="2:9" ht="15" customHeight="1" x14ac:dyDescent="0.25">
      <c r="B76" s="67"/>
      <c r="C76" s="67"/>
      <c r="D76" s="67"/>
      <c r="E76" s="67"/>
      <c r="F76" s="67"/>
      <c r="G76" s="67"/>
      <c r="H76" s="67"/>
      <c r="I76" s="67"/>
    </row>
    <row r="77" spans="2:9" ht="15" customHeight="1" x14ac:dyDescent="0.25">
      <c r="B77" s="59" t="s">
        <v>19</v>
      </c>
      <c r="C77" s="149" t="s">
        <v>172</v>
      </c>
      <c r="D77" s="149"/>
      <c r="E77" s="149"/>
      <c r="F77" s="149"/>
      <c r="G77" s="149"/>
      <c r="H77" s="149"/>
      <c r="I77" s="149"/>
    </row>
    <row r="78" spans="2:9" ht="24" customHeight="1" x14ac:dyDescent="0.25">
      <c r="B78" s="74" t="s">
        <v>173</v>
      </c>
      <c r="C78" s="133" t="s">
        <v>174</v>
      </c>
      <c r="D78" s="133"/>
      <c r="E78" s="133"/>
      <c r="F78" s="133"/>
      <c r="G78" s="133"/>
      <c r="H78" s="133"/>
      <c r="I78" s="133"/>
    </row>
    <row r="79" spans="2:9" ht="24" customHeight="1" x14ac:dyDescent="0.25">
      <c r="B79" s="74" t="s">
        <v>175</v>
      </c>
      <c r="C79" s="133" t="s">
        <v>176</v>
      </c>
      <c r="D79" s="133"/>
      <c r="E79" s="133"/>
      <c r="F79" s="133"/>
      <c r="G79" s="133"/>
      <c r="H79" s="133"/>
      <c r="I79" s="133"/>
    </row>
    <row r="80" spans="2:9" ht="24" customHeight="1" x14ac:dyDescent="0.25">
      <c r="B80" s="74" t="s">
        <v>177</v>
      </c>
      <c r="C80" s="133" t="s">
        <v>178</v>
      </c>
      <c r="D80" s="133"/>
      <c r="E80" s="133"/>
      <c r="F80" s="133"/>
      <c r="G80" s="133"/>
      <c r="H80" s="133"/>
      <c r="I80" s="133"/>
    </row>
    <row r="81" spans="2:10" ht="24" customHeight="1" x14ac:dyDescent="0.25">
      <c r="B81" s="74" t="s">
        <v>179</v>
      </c>
      <c r="C81" s="133" t="s">
        <v>180</v>
      </c>
      <c r="D81" s="133"/>
      <c r="E81" s="133"/>
      <c r="F81" s="133"/>
      <c r="G81" s="133"/>
      <c r="H81" s="133"/>
      <c r="I81" s="133"/>
    </row>
    <row r="82" spans="2:10" ht="24" customHeight="1" x14ac:dyDescent="0.25">
      <c r="B82" s="74" t="s">
        <v>181</v>
      </c>
      <c r="C82" s="133" t="s">
        <v>182</v>
      </c>
      <c r="D82" s="133"/>
      <c r="E82" s="133"/>
      <c r="F82" s="133"/>
      <c r="G82" s="133"/>
      <c r="H82" s="133"/>
      <c r="I82" s="133"/>
    </row>
    <row r="83" spans="2:10" ht="24" customHeight="1" x14ac:dyDescent="0.25">
      <c r="B83" s="74" t="s">
        <v>183</v>
      </c>
      <c r="C83" s="133" t="s">
        <v>184</v>
      </c>
      <c r="D83" s="133"/>
      <c r="E83" s="133"/>
      <c r="F83" s="133"/>
      <c r="G83" s="133"/>
      <c r="H83" s="133"/>
      <c r="I83" s="133"/>
    </row>
    <row r="84" spans="2:10" ht="24" customHeight="1" x14ac:dyDescent="0.25">
      <c r="B84" s="74" t="s">
        <v>185</v>
      </c>
      <c r="C84" s="133" t="s">
        <v>186</v>
      </c>
      <c r="D84" s="133"/>
      <c r="E84" s="133"/>
      <c r="F84" s="133"/>
      <c r="G84" s="133"/>
      <c r="H84" s="133"/>
      <c r="I84" s="133"/>
    </row>
    <row r="85" spans="2:10" ht="24" customHeight="1" x14ac:dyDescent="0.25">
      <c r="B85" s="74" t="s">
        <v>187</v>
      </c>
      <c r="C85" s="133" t="s">
        <v>188</v>
      </c>
      <c r="D85" s="133"/>
      <c r="E85" s="133"/>
      <c r="F85" s="133"/>
      <c r="G85" s="133"/>
      <c r="H85" s="133"/>
      <c r="I85" s="133"/>
    </row>
    <row r="86" spans="2:10" ht="24" customHeight="1" x14ac:dyDescent="0.25">
      <c r="B86" s="74" t="s">
        <v>189</v>
      </c>
      <c r="C86" s="133" t="s">
        <v>190</v>
      </c>
      <c r="D86" s="133"/>
      <c r="E86" s="133"/>
      <c r="F86" s="133"/>
      <c r="G86" s="133"/>
      <c r="H86" s="133"/>
      <c r="I86" s="133"/>
    </row>
    <row r="87" spans="2:10" ht="30" x14ac:dyDescent="0.25">
      <c r="B87" s="74" t="s">
        <v>191</v>
      </c>
      <c r="C87" s="133" t="s">
        <v>192</v>
      </c>
      <c r="D87" s="133"/>
      <c r="E87" s="133"/>
      <c r="F87" s="133"/>
      <c r="G87" s="133"/>
      <c r="H87" s="133"/>
      <c r="I87" s="133"/>
    </row>
    <row r="88" spans="2:10" ht="24" customHeight="1" x14ac:dyDescent="0.25">
      <c r="B88" s="74" t="s">
        <v>193</v>
      </c>
      <c r="C88" s="133" t="s">
        <v>194</v>
      </c>
      <c r="D88" s="133"/>
      <c r="E88" s="133"/>
      <c r="F88" s="133"/>
      <c r="G88" s="133"/>
      <c r="H88" s="133"/>
      <c r="I88" s="133"/>
    </row>
    <row r="89" spans="2:10" ht="30" x14ac:dyDescent="0.25">
      <c r="B89" s="74" t="s">
        <v>195</v>
      </c>
      <c r="C89" s="133" t="s">
        <v>196</v>
      </c>
      <c r="D89" s="133"/>
      <c r="E89" s="133"/>
      <c r="F89" s="133"/>
      <c r="G89" s="133"/>
      <c r="H89" s="133"/>
      <c r="I89" s="133"/>
    </row>
    <row r="90" spans="2:10" ht="18" customHeight="1" x14ac:dyDescent="0.25">
      <c r="B90" s="74"/>
      <c r="C90" s="133"/>
      <c r="D90" s="133"/>
      <c r="E90" s="133"/>
      <c r="F90" s="133"/>
      <c r="G90" s="133"/>
      <c r="H90" s="133"/>
      <c r="I90" s="133"/>
    </row>
    <row r="91" spans="2:10" ht="18" customHeight="1" x14ac:dyDescent="0.25">
      <c r="B91" s="74"/>
      <c r="C91" s="133"/>
      <c r="D91" s="133"/>
      <c r="E91" s="133"/>
      <c r="F91" s="133"/>
      <c r="G91" s="133"/>
      <c r="H91" s="133"/>
      <c r="I91" s="133"/>
    </row>
    <row r="92" spans="2:10" ht="15" customHeight="1" x14ac:dyDescent="0.25"/>
    <row r="93" spans="2:10" ht="18.75" customHeight="1" x14ac:dyDescent="0.25">
      <c r="B93" s="103" t="s">
        <v>197</v>
      </c>
      <c r="C93" s="104"/>
      <c r="D93" s="104"/>
      <c r="E93" s="104"/>
      <c r="F93" s="104"/>
      <c r="G93" s="104"/>
      <c r="H93" s="104"/>
      <c r="I93" s="105"/>
    </row>
    <row r="94" spans="2:10" ht="15" customHeight="1" x14ac:dyDescent="0.25">
      <c r="B94" s="151" t="s">
        <v>198</v>
      </c>
      <c r="C94" s="151"/>
      <c r="D94" s="151"/>
      <c r="E94" s="151"/>
      <c r="F94" s="151"/>
      <c r="G94" s="156" t="s">
        <v>199</v>
      </c>
      <c r="H94" s="156"/>
      <c r="I94" s="157"/>
      <c r="J94" s="58"/>
    </row>
    <row r="95" spans="2:10" ht="18.75" customHeight="1" x14ac:dyDescent="0.25">
      <c r="B95" s="133" t="s">
        <v>200</v>
      </c>
      <c r="C95" s="133"/>
      <c r="D95" s="133"/>
      <c r="E95" s="133"/>
      <c r="F95" s="133"/>
      <c r="G95" s="155" t="str">
        <f>IF(COUNTA(B10:B12)=3,"Correcto","Revisar")</f>
        <v>Correcto</v>
      </c>
      <c r="H95" s="155"/>
      <c r="I95" s="155"/>
    </row>
    <row r="96" spans="2:10" ht="18.75" customHeight="1" x14ac:dyDescent="0.25">
      <c r="B96" s="133" t="s">
        <v>201</v>
      </c>
      <c r="C96" s="133"/>
      <c r="D96" s="133"/>
      <c r="E96" s="133"/>
      <c r="F96" s="133"/>
      <c r="G96" s="155" t="str">
        <f>IF(COUNTA(B16:B18)=3,"Correcto","Revisar")</f>
        <v>Correcto</v>
      </c>
      <c r="H96" s="155"/>
      <c r="I96" s="155"/>
    </row>
    <row r="97" spans="1:10" ht="18.75" customHeight="1" x14ac:dyDescent="0.25">
      <c r="B97" s="133" t="s">
        <v>202</v>
      </c>
      <c r="C97" s="133"/>
      <c r="D97" s="133"/>
      <c r="E97" s="133"/>
      <c r="F97" s="133"/>
      <c r="G97" s="155" t="str">
        <f>IF(COUNTA(B29:B32)=4,"Correcto","Revisar")</f>
        <v>Correcto</v>
      </c>
      <c r="H97" s="155"/>
      <c r="I97" s="155"/>
    </row>
    <row r="98" spans="1:10" ht="18.75" customHeight="1" x14ac:dyDescent="0.25">
      <c r="B98" s="133" t="s">
        <v>203</v>
      </c>
      <c r="C98" s="133"/>
      <c r="D98" s="133"/>
      <c r="E98" s="133"/>
      <c r="F98" s="133"/>
      <c r="G98" s="155" t="str">
        <f>IF(AND(COUNT(C29:C32)=4,C29&gt;C30,C30&gt;C31,C31&gt;C32),"Correcto","Revisar")</f>
        <v>Correcto</v>
      </c>
      <c r="H98" s="155"/>
      <c r="I98" s="155"/>
    </row>
    <row r="99" spans="1:10" ht="18.75" customHeight="1" x14ac:dyDescent="0.25">
      <c r="B99" s="133" t="s">
        <v>204</v>
      </c>
      <c r="C99" s="133"/>
      <c r="D99" s="133"/>
      <c r="E99" s="133"/>
      <c r="F99" s="133"/>
      <c r="G99" s="155" t="str">
        <f>IF(AND(COUNT(G22:I24)=9,MIN(G22:I24)&gt;=1,MAX(G22:I24)&lt;=4),"Correcto","Revisar")</f>
        <v>Correcto</v>
      </c>
      <c r="H99" s="155"/>
      <c r="I99" s="155"/>
    </row>
    <row r="100" spans="1:10" ht="18.75" customHeight="1" x14ac:dyDescent="0.25">
      <c r="B100" s="133" t="s">
        <v>205</v>
      </c>
      <c r="C100" s="133"/>
      <c r="D100" s="133"/>
      <c r="E100" s="133"/>
      <c r="F100" s="133"/>
      <c r="G100" s="155" t="str">
        <f>IF(AND(ISNUMBER(E35),E35&gt;=MIN(C29:C32),E35&lt;=MAX(C29:C32)),"Correcto","Revisar")</f>
        <v>Correcto</v>
      </c>
      <c r="H100" s="155"/>
      <c r="I100" s="155"/>
    </row>
    <row r="101" spans="1:10" ht="18.75" customHeight="1" x14ac:dyDescent="0.25">
      <c r="B101" s="133" t="s">
        <v>206</v>
      </c>
      <c r="C101" s="133"/>
      <c r="D101" s="133"/>
      <c r="E101" s="133"/>
      <c r="F101" s="133"/>
      <c r="G101" s="155" t="str">
        <f>IF(AND(COUNTA(B40:B59)&gt;0,COUNTA(F40:F59)&gt;0),"Correcto","Revisar")</f>
        <v>Correcto</v>
      </c>
      <c r="H101" s="155"/>
      <c r="I101" s="155"/>
    </row>
    <row r="102" spans="1:10" ht="18.75" customHeight="1" x14ac:dyDescent="0.25">
      <c r="B102" s="133" t="s">
        <v>207</v>
      </c>
      <c r="C102" s="133"/>
      <c r="D102" s="133"/>
      <c r="E102" s="133"/>
      <c r="F102" s="133"/>
      <c r="G102" s="155" t="str">
        <f>IF(AND(COUNTA(B63:B74)&gt;0,COUNTA(F63:F74)&gt;0,COUNTA(B78:B91)&gt;0),"Correcto","Revisar")</f>
        <v>Correcto</v>
      </c>
      <c r="H102" s="155"/>
      <c r="I102" s="155"/>
    </row>
    <row r="103" spans="1:10" ht="18.75" customHeight="1" x14ac:dyDescent="0.25">
      <c r="B103" s="133" t="s">
        <v>208</v>
      </c>
      <c r="C103" s="133"/>
      <c r="D103" s="133"/>
      <c r="E103" s="133"/>
      <c r="F103" s="133"/>
      <c r="G103" s="155" t="str">
        <f>IF(COUNTA(F63:F66)=4,"Correcto","Revisar")</f>
        <v>Correcto</v>
      </c>
      <c r="H103" s="155"/>
      <c r="I103" s="155"/>
    </row>
    <row r="104" spans="1:10" ht="18.75" customHeight="1" x14ac:dyDescent="0.25">
      <c r="B104" s="155" t="s">
        <v>209</v>
      </c>
      <c r="C104" s="155"/>
      <c r="D104" s="155"/>
      <c r="E104" s="155"/>
      <c r="F104" s="155"/>
      <c r="G104" s="155" t="str">
        <f>IF(AND(ISNUMBER(E36),ISNUMBER(F36),E36&gt;F36,F36&gt;0,E36&lt;=1),"Correcto","Revisar")</f>
        <v>Correcto</v>
      </c>
      <c r="H104" s="155"/>
      <c r="I104" s="155"/>
    </row>
    <row r="105" spans="1:10" ht="15" customHeight="1" x14ac:dyDescent="0.25">
      <c r="B105" s="65"/>
      <c r="C105" s="65"/>
      <c r="D105" s="65"/>
      <c r="E105" s="65"/>
      <c r="F105" s="65"/>
      <c r="G105" s="65"/>
      <c r="H105" s="65"/>
      <c r="I105" s="65"/>
    </row>
    <row r="106" spans="1:10" ht="18.75" customHeight="1" x14ac:dyDescent="0.25">
      <c r="A106" s="68"/>
      <c r="B106" s="103" t="s">
        <v>210</v>
      </c>
      <c r="C106" s="104"/>
      <c r="D106" s="104"/>
      <c r="E106" s="104"/>
      <c r="F106" s="104"/>
      <c r="G106" s="104"/>
      <c r="H106" s="104"/>
      <c r="I106" s="105"/>
      <c r="J106" s="68"/>
    </row>
    <row r="107" spans="1:10" ht="18.75" customHeight="1" x14ac:dyDescent="0.25">
      <c r="A107" s="68"/>
      <c r="B107" s="69" t="s">
        <v>211</v>
      </c>
      <c r="C107" s="158" t="s">
        <v>212</v>
      </c>
      <c r="D107" s="158"/>
      <c r="E107" s="158"/>
      <c r="F107" s="158"/>
      <c r="G107" s="158"/>
      <c r="H107" s="158"/>
      <c r="I107" s="158"/>
      <c r="J107" s="68"/>
    </row>
    <row r="108" spans="1:10" ht="36" customHeight="1" x14ac:dyDescent="0.25">
      <c r="A108" s="68"/>
      <c r="B108" s="75" t="s">
        <v>213</v>
      </c>
      <c r="C108" s="159" t="s">
        <v>214</v>
      </c>
      <c r="D108" s="159"/>
      <c r="E108" s="159"/>
      <c r="F108" s="159"/>
      <c r="G108" s="159"/>
      <c r="H108" s="159"/>
      <c r="I108" s="159"/>
      <c r="J108" s="68"/>
    </row>
    <row r="109" spans="1:10" ht="36" customHeight="1" x14ac:dyDescent="0.25">
      <c r="A109" s="68"/>
      <c r="B109" s="75" t="s">
        <v>215</v>
      </c>
      <c r="C109" s="159" t="s">
        <v>216</v>
      </c>
      <c r="D109" s="159"/>
      <c r="E109" s="159"/>
      <c r="F109" s="159"/>
      <c r="G109" s="159"/>
      <c r="H109" s="159"/>
      <c r="I109" s="159"/>
      <c r="J109" s="68"/>
    </row>
    <row r="110" spans="1:10" ht="36" customHeight="1" x14ac:dyDescent="0.25">
      <c r="A110" s="68"/>
      <c r="B110" s="75" t="s">
        <v>217</v>
      </c>
      <c r="C110" s="159" t="s">
        <v>218</v>
      </c>
      <c r="D110" s="159"/>
      <c r="E110" s="159"/>
      <c r="F110" s="159"/>
      <c r="G110" s="159"/>
      <c r="H110" s="159"/>
      <c r="I110" s="159"/>
      <c r="J110" s="68"/>
    </row>
    <row r="111" spans="1:10" ht="36" customHeight="1" x14ac:dyDescent="0.25">
      <c r="A111" s="68"/>
      <c r="B111" s="75" t="s">
        <v>219</v>
      </c>
      <c r="C111" s="159" t="s">
        <v>220</v>
      </c>
      <c r="D111" s="159"/>
      <c r="E111" s="159"/>
      <c r="F111" s="159"/>
      <c r="G111" s="159"/>
      <c r="H111" s="159"/>
      <c r="I111" s="159"/>
      <c r="J111" s="68"/>
    </row>
    <row r="112" spans="1:10" ht="36" customHeight="1" x14ac:dyDescent="0.25">
      <c r="A112" s="68"/>
      <c r="B112" s="75" t="s">
        <v>221</v>
      </c>
      <c r="C112" s="159" t="s">
        <v>222</v>
      </c>
      <c r="D112" s="159"/>
      <c r="E112" s="159"/>
      <c r="F112" s="159"/>
      <c r="G112" s="159"/>
      <c r="H112" s="159"/>
      <c r="I112" s="159"/>
      <c r="J112" s="68"/>
    </row>
    <row r="113" spans="1:10" ht="36" customHeight="1" x14ac:dyDescent="0.25">
      <c r="A113" s="68"/>
      <c r="B113" s="75" t="s">
        <v>223</v>
      </c>
      <c r="C113" s="159" t="s">
        <v>224</v>
      </c>
      <c r="D113" s="159"/>
      <c r="E113" s="159"/>
      <c r="F113" s="159"/>
      <c r="G113" s="159"/>
      <c r="H113" s="159"/>
      <c r="I113" s="159"/>
      <c r="J113" s="68"/>
    </row>
    <row r="114" spans="1:10" ht="36" customHeight="1" x14ac:dyDescent="0.25">
      <c r="A114" s="68"/>
      <c r="B114" s="75" t="s">
        <v>225</v>
      </c>
      <c r="C114" s="159" t="s">
        <v>226</v>
      </c>
      <c r="D114" s="159"/>
      <c r="E114" s="159"/>
      <c r="F114" s="159"/>
      <c r="G114" s="159"/>
      <c r="H114" s="159"/>
      <c r="I114" s="159"/>
      <c r="J114" s="68"/>
    </row>
    <row r="115" spans="1:10" ht="36" customHeight="1" x14ac:dyDescent="0.25">
      <c r="A115" s="68"/>
      <c r="B115" s="75" t="s">
        <v>227</v>
      </c>
      <c r="C115" s="159" t="s">
        <v>228</v>
      </c>
      <c r="D115" s="159"/>
      <c r="E115" s="159"/>
      <c r="F115" s="159"/>
      <c r="G115" s="159"/>
      <c r="H115" s="159"/>
      <c r="I115" s="159"/>
      <c r="J115" s="68"/>
    </row>
    <row r="116" spans="1:10" ht="36" customHeight="1" x14ac:dyDescent="0.25">
      <c r="A116" s="68"/>
      <c r="B116" s="75" t="s">
        <v>229</v>
      </c>
      <c r="C116" s="159" t="s">
        <v>230</v>
      </c>
      <c r="D116" s="159"/>
      <c r="E116" s="159"/>
      <c r="F116" s="159"/>
      <c r="G116" s="159"/>
      <c r="H116" s="159"/>
      <c r="I116" s="159"/>
      <c r="J116" s="68"/>
    </row>
    <row r="117" spans="1:10" ht="36" customHeight="1" x14ac:dyDescent="0.25">
      <c r="A117" s="68"/>
      <c r="B117" s="75" t="s">
        <v>231</v>
      </c>
      <c r="C117" s="159" t="s">
        <v>232</v>
      </c>
      <c r="D117" s="159"/>
      <c r="E117" s="159"/>
      <c r="F117" s="159"/>
      <c r="G117" s="159"/>
      <c r="H117" s="159"/>
      <c r="I117" s="159"/>
      <c r="J117" s="68"/>
    </row>
    <row r="118" spans="1:10" ht="36" customHeight="1" x14ac:dyDescent="0.25">
      <c r="A118" s="68"/>
      <c r="B118" s="75" t="s">
        <v>233</v>
      </c>
      <c r="C118" s="159" t="s">
        <v>234</v>
      </c>
      <c r="D118" s="159"/>
      <c r="E118" s="159"/>
      <c r="F118" s="159"/>
      <c r="G118" s="159"/>
      <c r="H118" s="159"/>
      <c r="I118" s="159"/>
      <c r="J118" s="68"/>
    </row>
    <row r="119" spans="1:10" ht="36" customHeight="1" x14ac:dyDescent="0.25">
      <c r="A119" s="68"/>
      <c r="B119" s="75" t="s">
        <v>235</v>
      </c>
      <c r="C119" s="159" t="s">
        <v>236</v>
      </c>
      <c r="D119" s="159"/>
      <c r="E119" s="159"/>
      <c r="F119" s="159"/>
      <c r="G119" s="159"/>
      <c r="H119" s="159"/>
      <c r="I119" s="159"/>
      <c r="J119" s="68"/>
    </row>
    <row r="120" spans="1:10" ht="36" customHeight="1" x14ac:dyDescent="0.25">
      <c r="A120" s="68"/>
      <c r="B120" s="75" t="s">
        <v>237</v>
      </c>
      <c r="C120" s="159" t="s">
        <v>238</v>
      </c>
      <c r="D120" s="159"/>
      <c r="E120" s="159"/>
      <c r="F120" s="159"/>
      <c r="G120" s="159"/>
      <c r="H120" s="159"/>
      <c r="I120" s="159"/>
      <c r="J120" s="68"/>
    </row>
    <row r="121" spans="1:10" ht="36" customHeight="1" x14ac:dyDescent="0.25">
      <c r="A121" s="68"/>
      <c r="B121" s="75" t="s">
        <v>239</v>
      </c>
      <c r="C121" s="159" t="s">
        <v>240</v>
      </c>
      <c r="D121" s="159"/>
      <c r="E121" s="159"/>
      <c r="F121" s="159"/>
      <c r="G121" s="159"/>
      <c r="H121" s="159"/>
      <c r="I121" s="159"/>
      <c r="J121" s="68"/>
    </row>
    <row r="122" spans="1:10" ht="36" customHeight="1" x14ac:dyDescent="0.25">
      <c r="A122" s="68"/>
      <c r="B122" s="75" t="s">
        <v>241</v>
      </c>
      <c r="C122" s="159" t="s">
        <v>242</v>
      </c>
      <c r="D122" s="159"/>
      <c r="E122" s="159"/>
      <c r="F122" s="159"/>
      <c r="G122" s="159"/>
      <c r="H122" s="159"/>
      <c r="I122" s="159"/>
      <c r="J122" s="68"/>
    </row>
    <row r="123" spans="1:10" ht="36" customHeight="1" x14ac:dyDescent="0.25">
      <c r="A123" s="68"/>
      <c r="B123" s="75" t="s">
        <v>243</v>
      </c>
      <c r="C123" s="159" t="s">
        <v>244</v>
      </c>
      <c r="D123" s="159"/>
      <c r="E123" s="159"/>
      <c r="F123" s="159"/>
      <c r="G123" s="159"/>
      <c r="H123" s="159"/>
      <c r="I123" s="159"/>
      <c r="J123" s="68"/>
    </row>
    <row r="124" spans="1:10" ht="36" customHeight="1" x14ac:dyDescent="0.25">
      <c r="A124" s="68"/>
      <c r="B124" s="75" t="s">
        <v>245</v>
      </c>
      <c r="C124" s="159" t="s">
        <v>246</v>
      </c>
      <c r="D124" s="159"/>
      <c r="E124" s="159"/>
      <c r="F124" s="159"/>
      <c r="G124" s="159"/>
      <c r="H124" s="159"/>
      <c r="I124" s="159"/>
      <c r="J124" s="68"/>
    </row>
    <row r="125" spans="1:10" ht="36" customHeight="1" x14ac:dyDescent="0.25">
      <c r="A125" s="68"/>
      <c r="B125" s="75" t="s">
        <v>247</v>
      </c>
      <c r="C125" s="159" t="s">
        <v>248</v>
      </c>
      <c r="D125" s="159"/>
      <c r="E125" s="159"/>
      <c r="F125" s="159"/>
      <c r="G125" s="159"/>
      <c r="H125" s="159"/>
      <c r="I125" s="159"/>
      <c r="J125" s="68"/>
    </row>
    <row r="126" spans="1:10" ht="36" customHeight="1" x14ac:dyDescent="0.25">
      <c r="A126" s="68"/>
      <c r="B126" s="75" t="s">
        <v>249</v>
      </c>
      <c r="C126" s="159" t="s">
        <v>250</v>
      </c>
      <c r="D126" s="159"/>
      <c r="E126" s="159"/>
      <c r="F126" s="159"/>
      <c r="G126" s="159"/>
      <c r="H126" s="159"/>
      <c r="I126" s="159"/>
      <c r="J126" s="68"/>
    </row>
    <row r="127" spans="1:10" ht="36" customHeight="1" x14ac:dyDescent="0.25">
      <c r="A127" s="68"/>
      <c r="B127" s="75" t="s">
        <v>251</v>
      </c>
      <c r="C127" s="159" t="s">
        <v>252</v>
      </c>
      <c r="D127" s="159"/>
      <c r="E127" s="159"/>
      <c r="F127" s="159"/>
      <c r="G127" s="159"/>
      <c r="H127" s="159"/>
      <c r="I127" s="159"/>
      <c r="J127" s="68"/>
    </row>
    <row r="128" spans="1:10" ht="36" customHeight="1" x14ac:dyDescent="0.25">
      <c r="A128" s="68"/>
      <c r="B128" s="75" t="s">
        <v>253</v>
      </c>
      <c r="C128" s="159" t="s">
        <v>254</v>
      </c>
      <c r="D128" s="159"/>
      <c r="E128" s="159"/>
      <c r="F128" s="159"/>
      <c r="G128" s="159"/>
      <c r="H128" s="159"/>
      <c r="I128" s="159"/>
      <c r="J128" s="68"/>
    </row>
    <row r="129" spans="1:10" ht="36" customHeight="1" x14ac:dyDescent="0.25">
      <c r="A129" s="68"/>
      <c r="B129" s="75" t="s">
        <v>255</v>
      </c>
      <c r="C129" s="159" t="s">
        <v>256</v>
      </c>
      <c r="D129" s="159"/>
      <c r="E129" s="159"/>
      <c r="F129" s="159"/>
      <c r="G129" s="159"/>
      <c r="H129" s="159"/>
      <c r="I129" s="159"/>
      <c r="J129" s="68"/>
    </row>
    <row r="130" spans="1:10" ht="36" customHeight="1" x14ac:dyDescent="0.25">
      <c r="A130" s="68"/>
      <c r="B130" s="75" t="s">
        <v>257</v>
      </c>
      <c r="C130" s="159" t="s">
        <v>258</v>
      </c>
      <c r="D130" s="159"/>
      <c r="E130" s="159"/>
      <c r="F130" s="159"/>
      <c r="G130" s="159"/>
      <c r="H130" s="159"/>
      <c r="I130" s="159"/>
      <c r="J130" s="68"/>
    </row>
    <row r="131" spans="1:10" ht="36" customHeight="1" x14ac:dyDescent="0.25">
      <c r="A131" s="68"/>
      <c r="B131" s="75" t="s">
        <v>259</v>
      </c>
      <c r="C131" s="159" t="s">
        <v>260</v>
      </c>
      <c r="D131" s="159"/>
      <c r="E131" s="159"/>
      <c r="F131" s="159"/>
      <c r="G131" s="159"/>
      <c r="H131" s="159"/>
      <c r="I131" s="159"/>
      <c r="J131" s="68"/>
    </row>
    <row r="132" spans="1:10" ht="36" customHeight="1" x14ac:dyDescent="0.25">
      <c r="A132" s="68"/>
      <c r="B132" s="75" t="s">
        <v>261</v>
      </c>
      <c r="C132" s="159" t="s">
        <v>262</v>
      </c>
      <c r="D132" s="159"/>
      <c r="E132" s="159"/>
      <c r="F132" s="159"/>
      <c r="G132" s="159"/>
      <c r="H132" s="159"/>
      <c r="I132" s="159"/>
      <c r="J132" s="68"/>
    </row>
    <row r="133" spans="1:10" ht="36" customHeight="1" x14ac:dyDescent="0.25">
      <c r="A133" s="68"/>
      <c r="B133" s="75" t="s">
        <v>263</v>
      </c>
      <c r="C133" s="159" t="s">
        <v>264</v>
      </c>
      <c r="D133" s="159"/>
      <c r="E133" s="159"/>
      <c r="F133" s="159"/>
      <c r="G133" s="159"/>
      <c r="H133" s="159"/>
      <c r="I133" s="159"/>
      <c r="J133" s="68"/>
    </row>
    <row r="134" spans="1:10" ht="36" customHeight="1" x14ac:dyDescent="0.25">
      <c r="A134" s="68"/>
      <c r="B134" s="75" t="s">
        <v>265</v>
      </c>
      <c r="C134" s="159" t="s">
        <v>266</v>
      </c>
      <c r="D134" s="159"/>
      <c r="E134" s="159"/>
      <c r="F134" s="159"/>
      <c r="G134" s="159"/>
      <c r="H134" s="159"/>
      <c r="I134" s="159"/>
      <c r="J134" s="68"/>
    </row>
    <row r="135" spans="1:10" ht="36" customHeight="1" x14ac:dyDescent="0.25">
      <c r="A135" s="68"/>
      <c r="B135" s="75" t="s">
        <v>267</v>
      </c>
      <c r="C135" s="159" t="s">
        <v>268</v>
      </c>
      <c r="D135" s="159"/>
      <c r="E135" s="159"/>
      <c r="F135" s="159"/>
      <c r="G135" s="159"/>
      <c r="H135" s="159"/>
      <c r="I135" s="159"/>
      <c r="J135" s="68"/>
    </row>
    <row r="136" spans="1:10" ht="36" customHeight="1" x14ac:dyDescent="0.25">
      <c r="A136" s="68"/>
      <c r="B136" s="75" t="s">
        <v>269</v>
      </c>
      <c r="C136" s="159" t="s">
        <v>270</v>
      </c>
      <c r="D136" s="159"/>
      <c r="E136" s="159"/>
      <c r="F136" s="159"/>
      <c r="G136" s="159"/>
      <c r="H136" s="159"/>
      <c r="I136" s="159"/>
      <c r="J136" s="68"/>
    </row>
    <row r="137" spans="1:10" ht="36" customHeight="1" x14ac:dyDescent="0.25">
      <c r="A137" s="68"/>
      <c r="B137" s="75" t="s">
        <v>271</v>
      </c>
      <c r="C137" s="159" t="s">
        <v>272</v>
      </c>
      <c r="D137" s="159"/>
      <c r="E137" s="159"/>
      <c r="F137" s="159"/>
      <c r="G137" s="159"/>
      <c r="H137" s="159"/>
      <c r="I137" s="159"/>
      <c r="J137" s="68"/>
    </row>
    <row r="138" spans="1:10" ht="36" customHeight="1" x14ac:dyDescent="0.25">
      <c r="A138" s="68"/>
      <c r="B138" s="75" t="s">
        <v>273</v>
      </c>
      <c r="C138" s="159" t="s">
        <v>274</v>
      </c>
      <c r="D138" s="159"/>
      <c r="E138" s="159"/>
      <c r="F138" s="159"/>
      <c r="G138" s="159"/>
      <c r="H138" s="159"/>
      <c r="I138" s="159"/>
      <c r="J138" s="68"/>
    </row>
    <row r="139" spans="1:10" ht="36" customHeight="1" x14ac:dyDescent="0.25">
      <c r="A139" s="68"/>
      <c r="B139" s="75" t="s">
        <v>275</v>
      </c>
      <c r="C139" s="159" t="s">
        <v>276</v>
      </c>
      <c r="D139" s="159"/>
      <c r="E139" s="159"/>
      <c r="F139" s="159"/>
      <c r="G139" s="159"/>
      <c r="H139" s="159"/>
      <c r="I139" s="159"/>
      <c r="J139" s="68"/>
    </row>
    <row r="140" spans="1:10" ht="36" customHeight="1" x14ac:dyDescent="0.25">
      <c r="A140" s="68"/>
      <c r="B140" s="75" t="s">
        <v>277</v>
      </c>
      <c r="C140" s="159" t="s">
        <v>278</v>
      </c>
      <c r="D140" s="159"/>
      <c r="E140" s="159"/>
      <c r="F140" s="159"/>
      <c r="G140" s="159"/>
      <c r="H140" s="159"/>
      <c r="I140" s="159"/>
      <c r="J140" s="68"/>
    </row>
    <row r="141" spans="1:10" ht="36" customHeight="1" x14ac:dyDescent="0.25">
      <c r="A141" s="68"/>
      <c r="B141" s="75" t="s">
        <v>279</v>
      </c>
      <c r="C141" s="159" t="s">
        <v>280</v>
      </c>
      <c r="D141" s="159"/>
      <c r="E141" s="159"/>
      <c r="F141" s="159"/>
      <c r="G141" s="159"/>
      <c r="H141" s="159"/>
      <c r="I141" s="159"/>
      <c r="J141" s="68"/>
    </row>
    <row r="142" spans="1:10" ht="36" customHeight="1" x14ac:dyDescent="0.25">
      <c r="A142" s="68"/>
      <c r="B142" s="75" t="s">
        <v>281</v>
      </c>
      <c r="C142" s="159" t="s">
        <v>282</v>
      </c>
      <c r="D142" s="159"/>
      <c r="E142" s="159"/>
      <c r="F142" s="159"/>
      <c r="G142" s="159"/>
      <c r="H142" s="159"/>
      <c r="I142" s="159"/>
      <c r="J142" s="68"/>
    </row>
    <row r="143" spans="1:10" ht="36" customHeight="1" x14ac:dyDescent="0.25">
      <c r="A143" s="68"/>
      <c r="B143" s="75" t="s">
        <v>283</v>
      </c>
      <c r="C143" s="159" t="s">
        <v>284</v>
      </c>
      <c r="D143" s="159"/>
      <c r="E143" s="159"/>
      <c r="F143" s="159"/>
      <c r="G143" s="159"/>
      <c r="H143" s="159"/>
      <c r="I143" s="159"/>
      <c r="J143" s="68"/>
    </row>
    <row r="144" spans="1:10" ht="36" customHeight="1" x14ac:dyDescent="0.25">
      <c r="A144" s="68"/>
      <c r="B144" s="75" t="s">
        <v>285</v>
      </c>
      <c r="C144" s="159" t="s">
        <v>286</v>
      </c>
      <c r="D144" s="159"/>
      <c r="E144" s="159"/>
      <c r="F144" s="159"/>
      <c r="G144" s="159"/>
      <c r="H144" s="159"/>
      <c r="I144" s="159"/>
      <c r="J144" s="68"/>
    </row>
    <row r="145" spans="1:10" ht="36" customHeight="1" x14ac:dyDescent="0.25">
      <c r="A145" s="68"/>
      <c r="B145" s="75" t="s">
        <v>287</v>
      </c>
      <c r="C145" s="159" t="s">
        <v>288</v>
      </c>
      <c r="D145" s="159"/>
      <c r="E145" s="159"/>
      <c r="F145" s="159"/>
      <c r="G145" s="159"/>
      <c r="H145" s="159"/>
      <c r="I145" s="159"/>
      <c r="J145" s="68"/>
    </row>
    <row r="146" spans="1:10" ht="36" customHeight="1" x14ac:dyDescent="0.25">
      <c r="A146" s="68"/>
      <c r="B146" s="75" t="s">
        <v>289</v>
      </c>
      <c r="C146" s="159" t="s">
        <v>290</v>
      </c>
      <c r="D146" s="159"/>
      <c r="E146" s="159"/>
      <c r="F146" s="159"/>
      <c r="G146" s="159"/>
      <c r="H146" s="159"/>
      <c r="I146" s="159"/>
      <c r="J146" s="68"/>
    </row>
    <row r="147" spans="1:10" ht="36" customHeight="1" x14ac:dyDescent="0.25">
      <c r="A147" s="68"/>
      <c r="B147" s="75" t="s">
        <v>291</v>
      </c>
      <c r="C147" s="159" t="s">
        <v>292</v>
      </c>
      <c r="D147" s="159"/>
      <c r="E147" s="159"/>
      <c r="F147" s="159"/>
      <c r="G147" s="159"/>
      <c r="H147" s="159"/>
      <c r="I147" s="159"/>
      <c r="J147" s="68"/>
    </row>
    <row r="148" spans="1:10" ht="36" customHeight="1" x14ac:dyDescent="0.25">
      <c r="A148" s="68"/>
      <c r="B148" s="76" t="s">
        <v>293</v>
      </c>
      <c r="C148" s="160" t="s">
        <v>294</v>
      </c>
      <c r="D148" s="160"/>
      <c r="E148" s="160"/>
      <c r="F148" s="160"/>
      <c r="G148" s="160"/>
      <c r="H148" s="160"/>
      <c r="I148" s="160"/>
      <c r="J148" s="68"/>
    </row>
    <row r="149" spans="1:10" ht="15" customHeight="1" x14ac:dyDescent="0.25">
      <c r="A149" s="68"/>
      <c r="B149" s="70"/>
      <c r="C149" s="71"/>
      <c r="D149" s="71"/>
      <c r="E149" s="71"/>
      <c r="F149" s="71"/>
      <c r="G149" s="71"/>
      <c r="H149" s="71"/>
      <c r="I149" s="71"/>
      <c r="J149" s="72"/>
    </row>
    <row r="150" spans="1:10" ht="18.75" customHeight="1" x14ac:dyDescent="0.25">
      <c r="A150" s="68"/>
      <c r="B150" s="103" t="s">
        <v>295</v>
      </c>
      <c r="C150" s="104"/>
      <c r="D150" s="104"/>
      <c r="E150" s="104"/>
      <c r="F150" s="104"/>
      <c r="G150" s="104"/>
      <c r="H150" s="104"/>
      <c r="I150" s="105"/>
      <c r="J150" s="73"/>
    </row>
    <row r="151" spans="1:10" ht="33" customHeight="1" x14ac:dyDescent="0.25">
      <c r="A151" s="68"/>
      <c r="B151" s="161" t="s">
        <v>296</v>
      </c>
      <c r="C151" s="161"/>
      <c r="D151" s="161"/>
      <c r="E151" s="161"/>
      <c r="F151" s="161"/>
      <c r="G151" s="161"/>
      <c r="H151" s="161"/>
      <c r="I151" s="161"/>
      <c r="J151" s="68"/>
    </row>
    <row r="152" spans="1:10" ht="18.75" customHeight="1" x14ac:dyDescent="0.25">
      <c r="A152" s="68"/>
      <c r="B152" s="162" t="s">
        <v>297</v>
      </c>
      <c r="C152" s="162"/>
      <c r="D152" s="162" t="s">
        <v>298</v>
      </c>
      <c r="E152" s="162"/>
      <c r="F152" s="162"/>
      <c r="G152" s="162"/>
      <c r="H152" s="162"/>
      <c r="I152" s="162"/>
      <c r="J152" s="68"/>
    </row>
    <row r="153" spans="1:10" ht="36" customHeight="1" x14ac:dyDescent="0.25">
      <c r="A153" s="68"/>
      <c r="B153" s="163" t="s">
        <v>299</v>
      </c>
      <c r="C153" s="163"/>
      <c r="D153" s="159" t="s">
        <v>300</v>
      </c>
      <c r="E153" s="159"/>
      <c r="F153" s="159"/>
      <c r="G153" s="159"/>
      <c r="H153" s="159"/>
      <c r="I153" s="159"/>
      <c r="J153" s="68"/>
    </row>
    <row r="154" spans="1:10" ht="36" customHeight="1" x14ac:dyDescent="0.25">
      <c r="A154" s="68"/>
      <c r="B154" s="163" t="s">
        <v>301</v>
      </c>
      <c r="C154" s="163"/>
      <c r="D154" s="159" t="s">
        <v>302</v>
      </c>
      <c r="E154" s="159"/>
      <c r="F154" s="159"/>
      <c r="G154" s="159"/>
      <c r="H154" s="159"/>
      <c r="I154" s="159"/>
      <c r="J154" s="68"/>
    </row>
    <row r="155" spans="1:10" ht="36" customHeight="1" x14ac:dyDescent="0.25">
      <c r="A155" s="68"/>
      <c r="B155" s="163" t="s">
        <v>303</v>
      </c>
      <c r="C155" s="163"/>
      <c r="D155" s="159" t="s">
        <v>304</v>
      </c>
      <c r="E155" s="159"/>
      <c r="F155" s="159"/>
      <c r="G155" s="159"/>
      <c r="H155" s="159"/>
      <c r="I155" s="159"/>
      <c r="J155" s="68"/>
    </row>
    <row r="156" spans="1:10" ht="36" customHeight="1" x14ac:dyDescent="0.25">
      <c r="A156" s="68"/>
      <c r="B156" s="163" t="s">
        <v>305</v>
      </c>
      <c r="C156" s="163"/>
      <c r="D156" s="159" t="s">
        <v>306</v>
      </c>
      <c r="E156" s="159"/>
      <c r="F156" s="159"/>
      <c r="G156" s="159"/>
      <c r="H156" s="159"/>
      <c r="I156" s="159"/>
      <c r="J156" s="68"/>
    </row>
    <row r="157" spans="1:10" ht="36" customHeight="1" x14ac:dyDescent="0.25">
      <c r="A157" s="68"/>
      <c r="B157" s="163" t="s">
        <v>307</v>
      </c>
      <c r="C157" s="163"/>
      <c r="D157" s="159" t="s">
        <v>308</v>
      </c>
      <c r="E157" s="159"/>
      <c r="F157" s="159"/>
      <c r="G157" s="159"/>
      <c r="H157" s="159"/>
      <c r="I157" s="159"/>
      <c r="J157" s="68"/>
    </row>
    <row r="158" spans="1:10" ht="36" customHeight="1" x14ac:dyDescent="0.25">
      <c r="A158" s="68"/>
      <c r="B158" s="163" t="s">
        <v>309</v>
      </c>
      <c r="C158" s="163"/>
      <c r="D158" s="159" t="s">
        <v>310</v>
      </c>
      <c r="E158" s="159"/>
      <c r="F158" s="159"/>
      <c r="G158" s="159"/>
      <c r="H158" s="159"/>
      <c r="I158" s="159"/>
      <c r="J158" s="68"/>
    </row>
    <row r="159" spans="1:10" ht="36" customHeight="1" x14ac:dyDescent="0.25">
      <c r="A159" s="68"/>
      <c r="B159" s="163" t="s">
        <v>311</v>
      </c>
      <c r="C159" s="163"/>
      <c r="D159" s="159" t="s">
        <v>312</v>
      </c>
      <c r="E159" s="159"/>
      <c r="F159" s="159"/>
      <c r="G159" s="159"/>
      <c r="H159" s="159"/>
      <c r="I159" s="159"/>
      <c r="J159" s="68"/>
    </row>
    <row r="160" spans="1:10" ht="36" customHeight="1" x14ac:dyDescent="0.25">
      <c r="A160" s="68"/>
      <c r="B160" s="163" t="s">
        <v>313</v>
      </c>
      <c r="C160" s="163"/>
      <c r="D160" s="159" t="s">
        <v>314</v>
      </c>
      <c r="E160" s="159"/>
      <c r="F160" s="159"/>
      <c r="G160" s="159"/>
      <c r="H160" s="159"/>
      <c r="I160" s="159"/>
      <c r="J160" s="68"/>
    </row>
    <row r="161" spans="1:10" ht="36" customHeight="1" x14ac:dyDescent="0.25">
      <c r="A161" s="68"/>
      <c r="B161" s="163" t="s">
        <v>315</v>
      </c>
      <c r="C161" s="163"/>
      <c r="D161" s="159" t="s">
        <v>316</v>
      </c>
      <c r="E161" s="159"/>
      <c r="F161" s="159"/>
      <c r="G161" s="159"/>
      <c r="H161" s="159"/>
      <c r="I161" s="159"/>
      <c r="J161" s="68"/>
    </row>
    <row r="162" spans="1:10" ht="36" customHeight="1" x14ac:dyDescent="0.25">
      <c r="A162" s="68"/>
      <c r="B162" s="163" t="s">
        <v>317</v>
      </c>
      <c r="C162" s="163"/>
      <c r="D162" s="159" t="s">
        <v>318</v>
      </c>
      <c r="E162" s="159"/>
      <c r="F162" s="159"/>
      <c r="G162" s="159"/>
      <c r="H162" s="159"/>
      <c r="I162" s="159"/>
      <c r="J162" s="68"/>
    </row>
    <row r="163" spans="1:10" ht="36" customHeight="1" x14ac:dyDescent="0.25">
      <c r="A163" s="68"/>
      <c r="B163" s="163" t="s">
        <v>319</v>
      </c>
      <c r="C163" s="163"/>
      <c r="D163" s="159" t="s">
        <v>320</v>
      </c>
      <c r="E163" s="159"/>
      <c r="F163" s="159"/>
      <c r="G163" s="159"/>
      <c r="H163" s="159"/>
      <c r="I163" s="159"/>
      <c r="J163" s="68"/>
    </row>
    <row r="164" spans="1:10" ht="36" customHeight="1" x14ac:dyDescent="0.25">
      <c r="A164" s="68"/>
      <c r="B164" s="163" t="s">
        <v>321</v>
      </c>
      <c r="C164" s="163"/>
      <c r="D164" s="159" t="s">
        <v>322</v>
      </c>
      <c r="E164" s="159"/>
      <c r="F164" s="159"/>
      <c r="G164" s="159"/>
      <c r="H164" s="159"/>
      <c r="I164" s="159"/>
      <c r="J164" s="68"/>
    </row>
    <row r="165" spans="1:10" ht="36" customHeight="1" x14ac:dyDescent="0.25">
      <c r="A165" s="68"/>
      <c r="B165" s="163" t="s">
        <v>323</v>
      </c>
      <c r="C165" s="163"/>
      <c r="D165" s="159" t="s">
        <v>324</v>
      </c>
      <c r="E165" s="159"/>
      <c r="F165" s="159"/>
      <c r="G165" s="159"/>
      <c r="H165" s="159"/>
      <c r="I165" s="159"/>
      <c r="J165" s="68"/>
    </row>
    <row r="166" spans="1:10" ht="36" customHeight="1" x14ac:dyDescent="0.25">
      <c r="A166" s="68"/>
      <c r="B166" s="163" t="s">
        <v>325</v>
      </c>
      <c r="C166" s="163"/>
      <c r="D166" s="159" t="s">
        <v>326</v>
      </c>
      <c r="E166" s="159"/>
      <c r="F166" s="159"/>
      <c r="G166" s="159"/>
      <c r="H166" s="159"/>
      <c r="I166" s="159"/>
      <c r="J166" s="68"/>
    </row>
    <row r="167" spans="1:10" ht="36" customHeight="1" x14ac:dyDescent="0.25">
      <c r="A167" s="68"/>
      <c r="B167" s="163" t="s">
        <v>327</v>
      </c>
      <c r="C167" s="163"/>
      <c r="D167" s="159" t="s">
        <v>328</v>
      </c>
      <c r="E167" s="159"/>
      <c r="F167" s="159"/>
      <c r="G167" s="159"/>
      <c r="H167" s="159"/>
      <c r="I167" s="159"/>
      <c r="J167" s="68"/>
    </row>
    <row r="168" spans="1:10" ht="36" customHeight="1" x14ac:dyDescent="0.25">
      <c r="A168" s="68"/>
      <c r="B168" s="163" t="s">
        <v>329</v>
      </c>
      <c r="C168" s="163"/>
      <c r="D168" s="159" t="s">
        <v>330</v>
      </c>
      <c r="E168" s="159"/>
      <c r="F168" s="159"/>
      <c r="G168" s="159"/>
      <c r="H168" s="159"/>
      <c r="I168" s="159"/>
      <c r="J168" s="68"/>
    </row>
    <row r="169" spans="1:10" ht="36" customHeight="1" x14ac:dyDescent="0.25">
      <c r="A169" s="68"/>
      <c r="B169" s="163" t="s">
        <v>331</v>
      </c>
      <c r="C169" s="163"/>
      <c r="D169" s="159" t="s">
        <v>332</v>
      </c>
      <c r="E169" s="159"/>
      <c r="F169" s="159"/>
      <c r="G169" s="159"/>
      <c r="H169" s="159"/>
      <c r="I169" s="159"/>
      <c r="J169" s="68"/>
    </row>
    <row r="170" spans="1:10" ht="36" customHeight="1" x14ac:dyDescent="0.25">
      <c r="A170" s="68"/>
      <c r="B170" s="163" t="s">
        <v>333</v>
      </c>
      <c r="C170" s="163"/>
      <c r="D170" s="159" t="s">
        <v>334</v>
      </c>
      <c r="E170" s="159"/>
      <c r="F170" s="159"/>
      <c r="G170" s="159"/>
      <c r="H170" s="159"/>
      <c r="I170" s="159"/>
      <c r="J170" s="68"/>
    </row>
    <row r="171" spans="1:10" ht="15" customHeight="1" x14ac:dyDescent="0.25">
      <c r="A171" s="68"/>
      <c r="B171" s="68"/>
      <c r="C171" s="68"/>
      <c r="D171" s="68"/>
      <c r="E171" s="68"/>
      <c r="F171" s="68"/>
      <c r="G171" s="68"/>
      <c r="H171" s="68"/>
      <c r="I171" s="68"/>
      <c r="J171" s="68"/>
    </row>
    <row r="172" spans="1:10" ht="20.100000000000001" customHeight="1" x14ac:dyDescent="0.25">
      <c r="B172" s="122"/>
      <c r="C172" s="164"/>
      <c r="D172" s="164"/>
      <c r="E172" s="164"/>
      <c r="F172" s="164"/>
      <c r="G172" s="164"/>
      <c r="H172" s="164"/>
      <c r="I172" s="164"/>
    </row>
    <row r="173" spans="1:10" ht="15" customHeight="1" x14ac:dyDescent="0.25">
      <c r="A173" s="68"/>
      <c r="B173" s="68"/>
      <c r="C173" s="68"/>
      <c r="D173" s="68"/>
      <c r="E173" s="68"/>
      <c r="F173" s="68"/>
      <c r="G173" s="68"/>
      <c r="H173" s="68"/>
      <c r="I173" s="68"/>
      <c r="J173" s="68"/>
    </row>
    <row r="174" spans="1:10" ht="15" customHeight="1" x14ac:dyDescent="0.25">
      <c r="A174" s="68"/>
      <c r="B174" s="68"/>
      <c r="C174" s="68"/>
      <c r="D174" s="68"/>
      <c r="E174" s="68"/>
      <c r="F174" s="68"/>
      <c r="G174" s="68"/>
      <c r="H174" s="68"/>
      <c r="I174" s="68"/>
      <c r="J174" s="68"/>
    </row>
    <row r="175" spans="1:10" ht="15" customHeight="1" x14ac:dyDescent="0.25">
      <c r="A175" s="68"/>
      <c r="B175" s="68"/>
      <c r="C175" s="68"/>
      <c r="D175" s="68"/>
      <c r="E175" s="68"/>
      <c r="F175" s="68"/>
      <c r="G175" s="68"/>
      <c r="H175" s="68"/>
      <c r="I175" s="68"/>
      <c r="J175" s="68"/>
    </row>
    <row r="176" spans="1:10" ht="15" customHeight="1" x14ac:dyDescent="0.25">
      <c r="A176" s="68"/>
      <c r="B176" s="68"/>
      <c r="C176" s="68"/>
      <c r="D176" s="68"/>
      <c r="E176" s="68"/>
      <c r="F176" s="68"/>
      <c r="G176" s="68"/>
      <c r="H176" s="68"/>
      <c r="I176" s="68"/>
      <c r="J176" s="68"/>
    </row>
    <row r="177" spans="1:10" ht="15" customHeight="1" x14ac:dyDescent="0.25">
      <c r="A177" s="68"/>
      <c r="B177" s="68"/>
      <c r="C177" s="68"/>
      <c r="D177" s="68"/>
      <c r="E177" s="68"/>
      <c r="F177" s="68"/>
      <c r="G177" s="68"/>
      <c r="H177" s="68"/>
      <c r="I177" s="68"/>
      <c r="J177" s="68"/>
    </row>
    <row r="178" spans="1:10" ht="15" customHeight="1" x14ac:dyDescent="0.25">
      <c r="A178" s="68"/>
      <c r="B178" s="68"/>
      <c r="C178" s="68"/>
      <c r="D178" s="68"/>
      <c r="E178" s="68"/>
      <c r="F178" s="68"/>
      <c r="G178" s="68"/>
      <c r="H178" s="68"/>
      <c r="I178" s="68"/>
      <c r="J178" s="68"/>
    </row>
  </sheetData>
  <mergeCells count="219">
    <mergeCell ref="B172:I172"/>
    <mergeCell ref="B167:C167"/>
    <mergeCell ref="D167:I167"/>
    <mergeCell ref="B168:C168"/>
    <mergeCell ref="D168:I168"/>
    <mergeCell ref="B169:C169"/>
    <mergeCell ref="D169:I169"/>
    <mergeCell ref="B170:C170"/>
    <mergeCell ref="D170:I170"/>
    <mergeCell ref="B162:C162"/>
    <mergeCell ref="D162:I162"/>
    <mergeCell ref="B163:C163"/>
    <mergeCell ref="D163:I163"/>
    <mergeCell ref="B164:C164"/>
    <mergeCell ref="D164:I164"/>
    <mergeCell ref="B165:C165"/>
    <mergeCell ref="D165:I165"/>
    <mergeCell ref="B166:C166"/>
    <mergeCell ref="D166:I166"/>
    <mergeCell ref="B157:C157"/>
    <mergeCell ref="D157:I157"/>
    <mergeCell ref="B158:C158"/>
    <mergeCell ref="D158:I158"/>
    <mergeCell ref="B159:C159"/>
    <mergeCell ref="D159:I159"/>
    <mergeCell ref="B160:C160"/>
    <mergeCell ref="D160:I160"/>
    <mergeCell ref="B161:C161"/>
    <mergeCell ref="D161:I161"/>
    <mergeCell ref="B152:C152"/>
    <mergeCell ref="D152:I152"/>
    <mergeCell ref="B153:C153"/>
    <mergeCell ref="D153:I153"/>
    <mergeCell ref="B154:C154"/>
    <mergeCell ref="D154:I154"/>
    <mergeCell ref="B155:C155"/>
    <mergeCell ref="D155:I155"/>
    <mergeCell ref="B156:C156"/>
    <mergeCell ref="D156:I156"/>
    <mergeCell ref="C142:I142"/>
    <mergeCell ref="C143:I143"/>
    <mergeCell ref="C144:I144"/>
    <mergeCell ref="C145:I145"/>
    <mergeCell ref="C146:I146"/>
    <mergeCell ref="C147:I147"/>
    <mergeCell ref="C148:I148"/>
    <mergeCell ref="B150:I150"/>
    <mergeCell ref="B151:I151"/>
    <mergeCell ref="C133:I133"/>
    <mergeCell ref="C134:I134"/>
    <mergeCell ref="C135:I135"/>
    <mergeCell ref="C136:I136"/>
    <mergeCell ref="C137:I137"/>
    <mergeCell ref="C138:I138"/>
    <mergeCell ref="C139:I139"/>
    <mergeCell ref="C140:I140"/>
    <mergeCell ref="C141:I141"/>
    <mergeCell ref="C124:I124"/>
    <mergeCell ref="C125:I125"/>
    <mergeCell ref="C126:I126"/>
    <mergeCell ref="C127:I127"/>
    <mergeCell ref="C128:I128"/>
    <mergeCell ref="C129:I129"/>
    <mergeCell ref="C130:I130"/>
    <mergeCell ref="C131:I131"/>
    <mergeCell ref="C132:I132"/>
    <mergeCell ref="C115:I115"/>
    <mergeCell ref="C116:I116"/>
    <mergeCell ref="C117:I117"/>
    <mergeCell ref="C118:I118"/>
    <mergeCell ref="C119:I119"/>
    <mergeCell ref="C120:I120"/>
    <mergeCell ref="C121:I121"/>
    <mergeCell ref="C122:I122"/>
    <mergeCell ref="C123:I123"/>
    <mergeCell ref="B106:I106"/>
    <mergeCell ref="C107:I107"/>
    <mergeCell ref="C108:I108"/>
    <mergeCell ref="C109:I109"/>
    <mergeCell ref="C110:I110"/>
    <mergeCell ref="C111:I111"/>
    <mergeCell ref="C112:I112"/>
    <mergeCell ref="C113:I113"/>
    <mergeCell ref="C114:I114"/>
    <mergeCell ref="B100:F100"/>
    <mergeCell ref="G100:I100"/>
    <mergeCell ref="B101:F101"/>
    <mergeCell ref="G101:I101"/>
    <mergeCell ref="B102:F102"/>
    <mergeCell ref="G102:I102"/>
    <mergeCell ref="B103:F103"/>
    <mergeCell ref="G103:I103"/>
    <mergeCell ref="B104:F104"/>
    <mergeCell ref="G104:I104"/>
    <mergeCell ref="B95:F95"/>
    <mergeCell ref="G95:I95"/>
    <mergeCell ref="B96:F96"/>
    <mergeCell ref="G96:I96"/>
    <mergeCell ref="B97:F97"/>
    <mergeCell ref="G97:I97"/>
    <mergeCell ref="B98:F98"/>
    <mergeCell ref="G98:I98"/>
    <mergeCell ref="B99:F99"/>
    <mergeCell ref="G99:I99"/>
    <mergeCell ref="C85:I85"/>
    <mergeCell ref="C86:I86"/>
    <mergeCell ref="C87:I87"/>
    <mergeCell ref="C88:I88"/>
    <mergeCell ref="C89:I89"/>
    <mergeCell ref="C90:I90"/>
    <mergeCell ref="C91:I91"/>
    <mergeCell ref="B93:I93"/>
    <mergeCell ref="B94:F94"/>
    <mergeCell ref="G94:I94"/>
    <mergeCell ref="B75:I75"/>
    <mergeCell ref="C77:I77"/>
    <mergeCell ref="C78:I78"/>
    <mergeCell ref="C79:I79"/>
    <mergeCell ref="C80:I80"/>
    <mergeCell ref="C81:I81"/>
    <mergeCell ref="C82:I82"/>
    <mergeCell ref="C83:I83"/>
    <mergeCell ref="C84:I84"/>
    <mergeCell ref="C70:E70"/>
    <mergeCell ref="G70:I70"/>
    <mergeCell ref="C71:E71"/>
    <mergeCell ref="G71:I71"/>
    <mergeCell ref="C72:E72"/>
    <mergeCell ref="G72:I72"/>
    <mergeCell ref="C73:E73"/>
    <mergeCell ref="G73:I73"/>
    <mergeCell ref="C74:E74"/>
    <mergeCell ref="G74:I74"/>
    <mergeCell ref="C65:E65"/>
    <mergeCell ref="G65:I65"/>
    <mergeCell ref="C66:E66"/>
    <mergeCell ref="G66:I66"/>
    <mergeCell ref="C67:E67"/>
    <mergeCell ref="G67:I67"/>
    <mergeCell ref="C68:E68"/>
    <mergeCell ref="G68:I68"/>
    <mergeCell ref="C69:E69"/>
    <mergeCell ref="G69:I69"/>
    <mergeCell ref="C59:E59"/>
    <mergeCell ref="G59:I59"/>
    <mergeCell ref="B61:I61"/>
    <mergeCell ref="C62:E62"/>
    <mergeCell ref="G62:I62"/>
    <mergeCell ref="C63:E63"/>
    <mergeCell ref="G63:I63"/>
    <mergeCell ref="C64:E64"/>
    <mergeCell ref="G64:I64"/>
    <mergeCell ref="C54:E54"/>
    <mergeCell ref="G54:I54"/>
    <mergeCell ref="C55:E55"/>
    <mergeCell ref="G55:I55"/>
    <mergeCell ref="C56:E56"/>
    <mergeCell ref="G56:I56"/>
    <mergeCell ref="C57:E57"/>
    <mergeCell ref="G57:I57"/>
    <mergeCell ref="C58:E58"/>
    <mergeCell ref="G58:I58"/>
    <mergeCell ref="C49:E49"/>
    <mergeCell ref="G49:I49"/>
    <mergeCell ref="C50:E50"/>
    <mergeCell ref="G50:I50"/>
    <mergeCell ref="C51:E51"/>
    <mergeCell ref="G51:I51"/>
    <mergeCell ref="C52:E52"/>
    <mergeCell ref="G52:I52"/>
    <mergeCell ref="C53:E53"/>
    <mergeCell ref="G53:I53"/>
    <mergeCell ref="C44:E44"/>
    <mergeCell ref="G44:I44"/>
    <mergeCell ref="C45:E45"/>
    <mergeCell ref="G45:I45"/>
    <mergeCell ref="C46:E46"/>
    <mergeCell ref="G46:I46"/>
    <mergeCell ref="C47:E47"/>
    <mergeCell ref="G47:I47"/>
    <mergeCell ref="C48:E48"/>
    <mergeCell ref="G48:I48"/>
    <mergeCell ref="C39:E39"/>
    <mergeCell ref="G39:I39"/>
    <mergeCell ref="C40:E40"/>
    <mergeCell ref="G40:I40"/>
    <mergeCell ref="C41:E41"/>
    <mergeCell ref="G41:I41"/>
    <mergeCell ref="C42:E42"/>
    <mergeCell ref="G42:I42"/>
    <mergeCell ref="C43:E43"/>
    <mergeCell ref="G43:I43"/>
    <mergeCell ref="D30:I30"/>
    <mergeCell ref="D31:I31"/>
    <mergeCell ref="D32:I32"/>
    <mergeCell ref="B34:I34"/>
    <mergeCell ref="B35:D35"/>
    <mergeCell ref="F35:I35"/>
    <mergeCell ref="B36:D36"/>
    <mergeCell ref="G36:I36"/>
    <mergeCell ref="B38:I38"/>
    <mergeCell ref="C15:I15"/>
    <mergeCell ref="C16:I16"/>
    <mergeCell ref="C17:I17"/>
    <mergeCell ref="C18:I18"/>
    <mergeCell ref="B20:I20"/>
    <mergeCell ref="B25:I25"/>
    <mergeCell ref="B27:I27"/>
    <mergeCell ref="D28:I28"/>
    <mergeCell ref="D29:I29"/>
    <mergeCell ref="A1:J4"/>
    <mergeCell ref="A5:J5"/>
    <mergeCell ref="B8:I8"/>
    <mergeCell ref="C9:I9"/>
    <mergeCell ref="C10:I10"/>
    <mergeCell ref="C11:I11"/>
    <mergeCell ref="C12:I12"/>
    <mergeCell ref="B14:I14"/>
    <mergeCell ref="B7:I7"/>
  </mergeCells>
  <conditionalFormatting sqref="G95:G103">
    <cfRule type="expression" dxfId="24" priority="2">
      <formula>G95="Correcto"</formula>
    </cfRule>
  </conditionalFormatting>
  <conditionalFormatting sqref="G95:G105">
    <cfRule type="expression" dxfId="23" priority="3">
      <formula>G95="Revisar"</formula>
    </cfRule>
  </conditionalFormatting>
  <dataValidations count="2">
    <dataValidation type="whole" showErrorMessage="1" errorTitle="Valor no válido" error="Ingrese un número entero entre 1 y 4." sqref="G22:I24 C29:C32 E35" xr:uid="{00000000-0002-0000-0100-000000000000}">
      <formula1>1</formula1>
      <formula2>4</formula2>
    </dataValidation>
    <dataValidation type="decimal" showErrorMessage="1" errorTitle="Valor no válido" error="Ingrese un porcentaje entre 0% y 100%." sqref="E36:F37" xr:uid="{00000000-0002-0000-0100-000001000000}">
      <formula1>0</formula1>
      <formula2>1</formula2>
    </dataValidation>
  </dataValidations>
  <pageMargins left="0.75" right="0.75" top="1" bottom="1" header="0.511811023622047" footer="0.511811023622047"/>
  <pageSetup paperSize="9" fitToHeight="0" orientation="portrait" horizontalDpi="300" verticalDpi="300"/>
  <headerFooter>
    <oddFooter>&amp;L&amp;"Arial,Regular"&amp;8Matriz de riesgos de fraude por identidad sintética en fintech | © 2026 Auditool | www.auditool.org&amp;R&amp;"Arial,Regular"&amp;8Página &amp;P de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71"/>
  <sheetViews>
    <sheetView showGridLines="0" zoomScaleNormal="100" workbookViewId="0">
      <selection activeCell="Q11" sqref="Q11"/>
    </sheetView>
  </sheetViews>
  <sheetFormatPr baseColWidth="10" defaultColWidth="0" defaultRowHeight="15" x14ac:dyDescent="0.25"/>
  <cols>
    <col min="1" max="1" width="12" style="2" customWidth="1"/>
    <col min="2" max="2" width="24" style="2" customWidth="1"/>
    <col min="3" max="3" width="22" style="2" customWidth="1"/>
    <col min="4" max="5" width="24" style="2" customWidth="1"/>
    <col min="6" max="6" width="46" style="2" customWidth="1"/>
    <col min="7" max="8" width="50" style="2" customWidth="1"/>
    <col min="9" max="9" width="15" style="2" customWidth="1"/>
    <col min="10" max="10" width="14" style="2" customWidth="1"/>
    <col min="11" max="11" width="18.7109375" style="2" customWidth="1"/>
    <col min="12" max="12" width="48" style="2" customWidth="1"/>
    <col min="13" max="13" width="15" style="2" customWidth="1"/>
    <col min="14" max="14" width="14" style="2" customWidth="1"/>
    <col min="15" max="15" width="18.7109375" style="2" customWidth="1"/>
    <col min="16" max="16" width="24" style="2" customWidth="1"/>
    <col min="17" max="17" width="54" style="2" customWidth="1"/>
    <col min="18" max="18" width="14" style="2" customWidth="1"/>
    <col min="19" max="21" width="15.28515625" style="2" customWidth="1"/>
    <col min="22" max="22" width="22" style="2" customWidth="1"/>
    <col min="23" max="23" width="2.140625" style="2" customWidth="1"/>
    <col min="24" max="16384" width="8.7109375" style="2" hidden="1"/>
  </cols>
  <sheetData>
    <row r="1" spans="1:23" ht="15" customHeight="1" x14ac:dyDescent="0.25">
      <c r="A1" s="166" t="s">
        <v>0</v>
      </c>
      <c r="B1" s="166"/>
      <c r="C1" s="166"/>
      <c r="D1" s="166"/>
      <c r="E1" s="166"/>
      <c r="F1" s="166"/>
      <c r="G1" s="166"/>
      <c r="H1" s="166"/>
      <c r="I1" s="166"/>
      <c r="J1" s="166"/>
      <c r="K1" s="166"/>
      <c r="L1" s="166"/>
      <c r="M1" s="166"/>
      <c r="N1" s="166"/>
      <c r="O1" s="166"/>
      <c r="P1" s="166"/>
      <c r="Q1" s="166"/>
      <c r="R1" s="166"/>
      <c r="S1" s="166"/>
      <c r="T1" s="166"/>
      <c r="U1" s="166"/>
      <c r="V1" s="166"/>
      <c r="W1" s="166"/>
    </row>
    <row r="2" spans="1:23" ht="15" customHeight="1" x14ac:dyDescent="0.25">
      <c r="A2" s="166"/>
      <c r="B2" s="166"/>
      <c r="C2" s="166"/>
      <c r="D2" s="166"/>
      <c r="E2" s="166"/>
      <c r="F2" s="166"/>
      <c r="G2" s="166"/>
      <c r="H2" s="166"/>
      <c r="I2" s="166"/>
      <c r="J2" s="166"/>
      <c r="K2" s="166"/>
      <c r="L2" s="166"/>
      <c r="M2" s="166"/>
      <c r="N2" s="166"/>
      <c r="O2" s="166"/>
      <c r="P2" s="166"/>
      <c r="Q2" s="166"/>
      <c r="R2" s="166"/>
      <c r="S2" s="166"/>
      <c r="T2" s="166"/>
      <c r="U2" s="166"/>
      <c r="V2" s="166"/>
      <c r="W2" s="166"/>
    </row>
    <row r="3" spans="1:23" ht="15" customHeight="1" x14ac:dyDescent="0.25">
      <c r="A3" s="166"/>
      <c r="B3" s="166"/>
      <c r="C3" s="166"/>
      <c r="D3" s="166"/>
      <c r="E3" s="166"/>
      <c r="F3" s="166"/>
      <c r="G3" s="166"/>
      <c r="H3" s="166"/>
      <c r="I3" s="166"/>
      <c r="J3" s="166"/>
      <c r="K3" s="166"/>
      <c r="L3" s="166"/>
      <c r="M3" s="166"/>
      <c r="N3" s="166"/>
      <c r="O3" s="166"/>
      <c r="P3" s="166"/>
      <c r="Q3" s="166"/>
      <c r="R3" s="166"/>
      <c r="S3" s="166"/>
      <c r="T3" s="166"/>
      <c r="U3" s="166"/>
      <c r="V3" s="166"/>
      <c r="W3" s="166"/>
    </row>
    <row r="4" spans="1:23" ht="15" customHeight="1" x14ac:dyDescent="0.25">
      <c r="A4" s="166"/>
      <c r="B4" s="166"/>
      <c r="C4" s="166"/>
      <c r="D4" s="166"/>
      <c r="E4" s="166"/>
      <c r="F4" s="166"/>
      <c r="G4" s="166"/>
      <c r="H4" s="166"/>
      <c r="I4" s="166"/>
      <c r="J4" s="166"/>
      <c r="K4" s="166"/>
      <c r="L4" s="166"/>
      <c r="M4" s="166"/>
      <c r="N4" s="166"/>
      <c r="O4" s="166"/>
      <c r="P4" s="166"/>
      <c r="Q4" s="166"/>
      <c r="R4" s="166"/>
      <c r="S4" s="166"/>
      <c r="T4" s="166"/>
      <c r="U4" s="166"/>
      <c r="V4" s="166"/>
      <c r="W4" s="166"/>
    </row>
    <row r="5" spans="1:23" ht="3" customHeight="1" x14ac:dyDescent="0.25">
      <c r="A5" s="167"/>
      <c r="B5" s="167"/>
      <c r="C5" s="167"/>
      <c r="D5" s="167"/>
      <c r="E5" s="167"/>
      <c r="F5" s="167"/>
      <c r="G5" s="167"/>
      <c r="H5" s="167"/>
      <c r="I5" s="167"/>
      <c r="J5" s="167"/>
      <c r="K5" s="167"/>
      <c r="L5" s="167"/>
      <c r="M5" s="167"/>
      <c r="N5" s="167"/>
      <c r="O5" s="167"/>
      <c r="P5" s="167"/>
      <c r="Q5" s="167"/>
      <c r="R5" s="167"/>
      <c r="S5" s="167"/>
      <c r="T5" s="167"/>
      <c r="U5" s="167"/>
      <c r="V5" s="167"/>
      <c r="W5" s="167"/>
    </row>
    <row r="6" spans="1:23" s="4" customFormat="1" ht="15" customHeight="1" x14ac:dyDescent="0.25">
      <c r="A6" s="1"/>
      <c r="B6" s="47"/>
      <c r="C6" s="47"/>
      <c r="D6" s="47"/>
      <c r="E6" s="47"/>
      <c r="F6" s="47"/>
      <c r="G6" s="47"/>
      <c r="H6" s="47"/>
      <c r="I6" s="47"/>
      <c r="J6" s="47"/>
      <c r="K6" s="47"/>
      <c r="L6" s="47"/>
      <c r="M6" s="47"/>
      <c r="N6" s="47"/>
      <c r="O6" s="47"/>
      <c r="P6" s="47"/>
      <c r="Q6" s="47"/>
      <c r="R6" s="47"/>
      <c r="S6" s="47"/>
      <c r="T6" s="47"/>
      <c r="U6" s="47"/>
      <c r="V6" s="47"/>
      <c r="W6" s="47"/>
    </row>
    <row r="7" spans="1:23" ht="18" customHeight="1" x14ac:dyDescent="0.25">
      <c r="A7" s="48"/>
      <c r="B7" s="168" t="s">
        <v>335</v>
      </c>
      <c r="C7" s="168"/>
      <c r="D7" s="168"/>
      <c r="E7" s="168"/>
      <c r="F7" s="168"/>
      <c r="G7" s="168"/>
      <c r="H7" s="168"/>
      <c r="I7" s="49"/>
      <c r="J7" s="169" t="s">
        <v>336</v>
      </c>
      <c r="K7" s="169"/>
      <c r="L7" s="169"/>
      <c r="M7" s="169"/>
      <c r="N7" s="169"/>
      <c r="O7" s="169"/>
      <c r="P7" s="169"/>
      <c r="Q7" s="170" t="s">
        <v>337</v>
      </c>
      <c r="R7" s="170"/>
      <c r="S7" s="170"/>
      <c r="T7" s="170"/>
      <c r="U7" s="170"/>
      <c r="V7" s="170"/>
    </row>
    <row r="8" spans="1:23" s="4" customFormat="1" ht="18" customHeight="1" x14ac:dyDescent="0.25">
      <c r="A8" s="5"/>
      <c r="B8" s="6"/>
      <c r="C8" s="6"/>
      <c r="D8" s="6"/>
      <c r="E8" s="6"/>
      <c r="F8" s="6"/>
      <c r="G8" s="6"/>
      <c r="H8" s="6"/>
      <c r="I8" s="7"/>
      <c r="J8" s="6"/>
      <c r="K8" s="6"/>
      <c r="L8" s="6"/>
      <c r="M8" s="6"/>
      <c r="N8" s="6"/>
      <c r="O8" s="6"/>
      <c r="P8" s="6"/>
      <c r="R8" s="8"/>
      <c r="S8" s="8"/>
      <c r="T8" s="8"/>
      <c r="U8" s="8"/>
      <c r="V8" s="8"/>
    </row>
    <row r="9" spans="1:23" s="3" customFormat="1" ht="63" x14ac:dyDescent="0.25">
      <c r="A9" s="40" t="s">
        <v>338</v>
      </c>
      <c r="B9" s="40" t="s">
        <v>339</v>
      </c>
      <c r="C9" s="40" t="s">
        <v>340</v>
      </c>
      <c r="D9" s="40" t="s">
        <v>127</v>
      </c>
      <c r="E9" s="40" t="s">
        <v>128</v>
      </c>
      <c r="F9" s="40" t="s">
        <v>287</v>
      </c>
      <c r="G9" s="40" t="s">
        <v>285</v>
      </c>
      <c r="H9" s="40" t="s">
        <v>289</v>
      </c>
      <c r="I9" s="40" t="s">
        <v>341</v>
      </c>
      <c r="J9" s="40" t="s">
        <v>342</v>
      </c>
      <c r="K9" s="41" t="s">
        <v>343</v>
      </c>
      <c r="L9" s="40" t="s">
        <v>344</v>
      </c>
      <c r="M9" s="40" t="s">
        <v>345</v>
      </c>
      <c r="N9" s="40" t="s">
        <v>346</v>
      </c>
      <c r="O9" s="41" t="s">
        <v>347</v>
      </c>
      <c r="P9" s="40" t="s">
        <v>348</v>
      </c>
      <c r="Q9" s="40" t="s">
        <v>349</v>
      </c>
      <c r="R9" s="40" t="s">
        <v>350</v>
      </c>
      <c r="S9" s="42" t="s">
        <v>351</v>
      </c>
      <c r="T9" s="42" t="s">
        <v>352</v>
      </c>
      <c r="U9" s="42" t="s">
        <v>353</v>
      </c>
      <c r="V9" s="42" t="s">
        <v>354</v>
      </c>
    </row>
    <row r="10" spans="1:23" s="3" customFormat="1" ht="90" x14ac:dyDescent="0.25">
      <c r="A10" s="43" t="s">
        <v>355</v>
      </c>
      <c r="B10" s="44" t="s">
        <v>78</v>
      </c>
      <c r="C10" s="44" t="s">
        <v>108</v>
      </c>
      <c r="D10" s="44" t="s">
        <v>137</v>
      </c>
      <c r="E10" s="44" t="s">
        <v>143</v>
      </c>
      <c r="F10" s="51" t="s">
        <v>356</v>
      </c>
      <c r="G10" s="51" t="s">
        <v>357</v>
      </c>
      <c r="H10" s="51" t="s">
        <v>358</v>
      </c>
      <c r="I10" s="44" t="s">
        <v>47</v>
      </c>
      <c r="J10" s="44" t="s">
        <v>54</v>
      </c>
      <c r="K10" s="45" t="str">
        <f t="shared" ref="K10:K41" si="0">IF(OR(I10="",J10=""),"",IFERROR(INDEX(MatrizCalificacion,MATCH(I10,EscalaProbabilidadMatriz,0),MATCH(J10,EscalaImpactoMatriz,0)),""))</f>
        <v>Crítico</v>
      </c>
      <c r="L10" s="51" t="s">
        <v>359</v>
      </c>
      <c r="M10" s="44" t="s">
        <v>45</v>
      </c>
      <c r="N10" s="44" t="s">
        <v>54</v>
      </c>
      <c r="O10" s="45" t="str">
        <f t="shared" ref="O10:O41" si="1">IF(OR(M10="",N10=""),"",IFERROR(INDEX(MatrizCalificacion,MATCH(M10,EscalaProbabilidadMatriz,0),MATCH(N10,EscalaImpactoMatriz,0)),""))</f>
        <v>Significativo</v>
      </c>
      <c r="P10" s="44" t="s">
        <v>173</v>
      </c>
      <c r="Q10" s="51" t="s">
        <v>360</v>
      </c>
      <c r="R10" s="46"/>
      <c r="S10" s="45">
        <f t="shared" ref="S10:S41" si="2">IF(K10="","",IFERROR(INDEX(PrioridadesNiveles,MATCH(K10,ListaNiveles,0)),""))</f>
        <v>4</v>
      </c>
      <c r="T10" s="45">
        <f t="shared" ref="T10:T41" si="3">IF(O10="","",IFERROR(INDEX(PrioridadesNiveles,MATCH(O10,ListaNiveles,0)),""))</f>
        <v>3</v>
      </c>
      <c r="U10" s="45">
        <f t="shared" ref="U10:U41" si="4">IF(T10="","",T10*1000+(100-ROW()))</f>
        <v>3090</v>
      </c>
      <c r="V10" s="45" t="str">
        <f t="array" ref="V10">IF(OR(AND(B10&lt;&gt;"",COUNTIF(ListaCategorias,B10)=0),AND(C10&lt;&gt;"",COUNTIF(ListaEtapas,C10)=0),AND(D10&lt;&gt;"",COUNTIF(ListaTipos,D10)=0),AND(E10&lt;&gt;"",COUNTIF(ListaFactores,E10)=0),AND(I10&lt;&gt;"",COUNTIF(ListaProbabilidades,I10)=0),AND(J10&lt;&gt;"",COUNTIF(ListaImpactos,J10)=0),AND(M10&lt;&gt;"",COUNTIF(ListaProbabilidades,M10)=0),AND(N10&lt;&gt;"",COUNTIF(ListaImpactos,N10)=0)),"Valor fuera de catálogo","")</f>
        <v/>
      </c>
    </row>
    <row r="11" spans="1:23" s="3" customFormat="1" ht="90" x14ac:dyDescent="0.25">
      <c r="A11" s="43" t="s">
        <v>361</v>
      </c>
      <c r="B11" s="44" t="s">
        <v>78</v>
      </c>
      <c r="C11" s="44" t="s">
        <v>120</v>
      </c>
      <c r="D11" s="44" t="s">
        <v>169</v>
      </c>
      <c r="E11" s="44" t="s">
        <v>139</v>
      </c>
      <c r="F11" s="51" t="s">
        <v>362</v>
      </c>
      <c r="G11" s="51" t="s">
        <v>363</v>
      </c>
      <c r="H11" s="51" t="s">
        <v>364</v>
      </c>
      <c r="I11" s="44" t="s">
        <v>45</v>
      </c>
      <c r="J11" s="44" t="s">
        <v>54</v>
      </c>
      <c r="K11" s="45" t="str">
        <f t="shared" si="0"/>
        <v>Significativo</v>
      </c>
      <c r="L11" s="51" t="s">
        <v>365</v>
      </c>
      <c r="M11" s="44" t="s">
        <v>45</v>
      </c>
      <c r="N11" s="44" t="s">
        <v>52</v>
      </c>
      <c r="O11" s="45" t="str">
        <f t="shared" si="1"/>
        <v>Moderado</v>
      </c>
      <c r="P11" s="44" t="s">
        <v>177</v>
      </c>
      <c r="Q11" s="51" t="s">
        <v>366</v>
      </c>
      <c r="R11" s="46"/>
      <c r="S11" s="45">
        <f t="shared" si="2"/>
        <v>3</v>
      </c>
      <c r="T11" s="45">
        <f t="shared" si="3"/>
        <v>2</v>
      </c>
      <c r="U11" s="45">
        <f t="shared" si="4"/>
        <v>2089</v>
      </c>
      <c r="V11" s="45" t="str">
        <f>IF(OR(AND(B11&lt;&gt;"",COUNTIF(ListaCategorias,B11)=0),AND(C11&lt;&gt;"",COUNTIF(ListaEtapas,C11)=0),AND(D11&lt;&gt;"",COUNTIF(ListaTipos,D11)=0),AND(E11&lt;&gt;"",COUNTIF(ListaFactores,E11)=0),AND(I11&lt;&gt;"",COUNTIF(ListaProbabilidades,I11)=0),AND(J11&lt;&gt;"",COUNTIF(ListaImpactos,J11)=0),AND(M11&lt;&gt;"",COUNTIF(ListaProbabilidades,M11)=0),AND(N11&lt;&gt;"",COUNTIF(ListaImpactos,N11)=0)),"Valor fuera de catálogo","")</f>
        <v/>
      </c>
    </row>
    <row r="12" spans="1:23" s="3" customFormat="1" ht="90" x14ac:dyDescent="0.25">
      <c r="A12" s="43" t="s">
        <v>367</v>
      </c>
      <c r="B12" s="44" t="s">
        <v>78</v>
      </c>
      <c r="C12" s="44" t="s">
        <v>84</v>
      </c>
      <c r="D12" s="44" t="s">
        <v>145</v>
      </c>
      <c r="E12" s="44" t="s">
        <v>151</v>
      </c>
      <c r="F12" s="51" t="s">
        <v>368</v>
      </c>
      <c r="G12" s="51" t="s">
        <v>369</v>
      </c>
      <c r="H12" s="51" t="s">
        <v>370</v>
      </c>
      <c r="I12" s="44" t="s">
        <v>47</v>
      </c>
      <c r="J12" s="44" t="s">
        <v>52</v>
      </c>
      <c r="K12" s="45" t="str">
        <f t="shared" si="0"/>
        <v>Significativo</v>
      </c>
      <c r="L12" s="51" t="s">
        <v>371</v>
      </c>
      <c r="M12" s="44" t="s">
        <v>47</v>
      </c>
      <c r="N12" s="44" t="s">
        <v>52</v>
      </c>
      <c r="O12" s="45" t="str">
        <f t="shared" si="1"/>
        <v>Significativo</v>
      </c>
      <c r="P12" s="44" t="s">
        <v>181</v>
      </c>
      <c r="Q12" s="51" t="s">
        <v>372</v>
      </c>
      <c r="R12" s="46"/>
      <c r="S12" s="45">
        <f t="shared" si="2"/>
        <v>3</v>
      </c>
      <c r="T12" s="45">
        <f t="shared" si="3"/>
        <v>3</v>
      </c>
      <c r="U12" s="45">
        <f t="shared" si="4"/>
        <v>3088</v>
      </c>
      <c r="V12" s="45" t="str">
        <f>IF(OR(AND(B12&lt;&gt;"",COUNTIF(ListaCategorias,B12)=0),AND(C12&lt;&gt;"",COUNTIF(ListaEtapas,C12)=0),AND(D12&lt;&gt;"",COUNTIF(ListaTipos,D12)=0),AND(E12&lt;&gt;"",COUNTIF(ListaFactores,E12)=0),AND(I12&lt;&gt;"",COUNTIF(ListaProbabilidades,I12)=0),AND(J12&lt;&gt;"",COUNTIF(ListaImpactos,J12)=0),AND(M12&lt;&gt;"",COUNTIF(ListaProbabilidades,M12)=0),AND(N12&lt;&gt;"",COUNTIF(ListaImpactos,N12)=0)),"Valor fuera de catálogo","")</f>
        <v/>
      </c>
    </row>
    <row r="13" spans="1:23" s="3" customFormat="1" ht="75" x14ac:dyDescent="0.25">
      <c r="A13" s="43" t="s">
        <v>373</v>
      </c>
      <c r="B13" s="44" t="s">
        <v>78</v>
      </c>
      <c r="C13" s="44" t="s">
        <v>96</v>
      </c>
      <c r="D13" s="44" t="s">
        <v>133</v>
      </c>
      <c r="E13" s="44" t="s">
        <v>159</v>
      </c>
      <c r="F13" s="51" t="s">
        <v>374</v>
      </c>
      <c r="G13" s="51" t="s">
        <v>375</v>
      </c>
      <c r="H13" s="51" t="s">
        <v>376</v>
      </c>
      <c r="I13" s="44" t="s">
        <v>45</v>
      </c>
      <c r="J13" s="44" t="s">
        <v>54</v>
      </c>
      <c r="K13" s="45" t="str">
        <f t="shared" si="0"/>
        <v>Significativo</v>
      </c>
      <c r="L13" s="51" t="s">
        <v>377</v>
      </c>
      <c r="M13" s="44" t="s">
        <v>45</v>
      </c>
      <c r="N13" s="44" t="s">
        <v>52</v>
      </c>
      <c r="O13" s="45" t="str">
        <f t="shared" si="1"/>
        <v>Moderado</v>
      </c>
      <c r="P13" s="44" t="s">
        <v>179</v>
      </c>
      <c r="Q13" s="51" t="s">
        <v>378</v>
      </c>
      <c r="R13" s="46"/>
      <c r="S13" s="45">
        <f t="shared" si="2"/>
        <v>3</v>
      </c>
      <c r="T13" s="45">
        <f t="shared" si="3"/>
        <v>2</v>
      </c>
      <c r="U13" s="45">
        <f t="shared" si="4"/>
        <v>2087</v>
      </c>
      <c r="V13" s="45" t="str">
        <f>IF(OR(AND(B13&lt;&gt;"",COUNTIF(ListaCategorias,B13)=0),AND(C13&lt;&gt;"",COUNTIF(ListaEtapas,C13)=0),AND(D13&lt;&gt;"",COUNTIF(ListaTipos,D13)=0),AND(E13&lt;&gt;"",COUNTIF(ListaFactores,E13)=0),AND(I13&lt;&gt;"",COUNTIF(ListaProbabilidades,I13)=0),AND(J13&lt;&gt;"",COUNTIF(ListaImpactos,J13)=0),AND(M13&lt;&gt;"",COUNTIF(ListaProbabilidades,M13)=0),AND(N13&lt;&gt;"",COUNTIF(ListaImpactos,N13)=0)),"Valor fuera de catálogo","")</f>
        <v/>
      </c>
    </row>
    <row r="14" spans="1:23" s="3" customFormat="1" ht="90" x14ac:dyDescent="0.25">
      <c r="A14" s="43" t="s">
        <v>379</v>
      </c>
      <c r="B14" s="44" t="s">
        <v>82</v>
      </c>
      <c r="C14" s="44" t="s">
        <v>84</v>
      </c>
      <c r="D14" s="44" t="s">
        <v>129</v>
      </c>
      <c r="E14" s="44" t="s">
        <v>131</v>
      </c>
      <c r="F14" s="51" t="s">
        <v>380</v>
      </c>
      <c r="G14" s="51" t="s">
        <v>381</v>
      </c>
      <c r="H14" s="51" t="s">
        <v>382</v>
      </c>
      <c r="I14" s="44" t="s">
        <v>47</v>
      </c>
      <c r="J14" s="44" t="s">
        <v>54</v>
      </c>
      <c r="K14" s="45" t="str">
        <f t="shared" si="0"/>
        <v>Crítico</v>
      </c>
      <c r="L14" s="51" t="s">
        <v>383</v>
      </c>
      <c r="M14" s="44" t="s">
        <v>45</v>
      </c>
      <c r="N14" s="44" t="s">
        <v>54</v>
      </c>
      <c r="O14" s="45" t="str">
        <f t="shared" si="1"/>
        <v>Significativo</v>
      </c>
      <c r="P14" s="44" t="s">
        <v>179</v>
      </c>
      <c r="Q14" s="51" t="s">
        <v>384</v>
      </c>
      <c r="R14" s="46"/>
      <c r="S14" s="45">
        <f t="shared" si="2"/>
        <v>4</v>
      </c>
      <c r="T14" s="45">
        <f t="shared" si="3"/>
        <v>3</v>
      </c>
      <c r="U14" s="45">
        <f t="shared" si="4"/>
        <v>3086</v>
      </c>
      <c r="V14" s="45" t="str">
        <f>IF(OR(AND(B14&lt;&gt;"",COUNTIF(ListaCategorias,B14)=0),AND(C14&lt;&gt;"",COUNTIF(ListaEtapas,C14)=0),AND(D14&lt;&gt;"",COUNTIF(ListaTipos,D14)=0),AND(E14&lt;&gt;"",COUNTIF(ListaFactores,E14)=0),AND(I14&lt;&gt;"",COUNTIF(ListaProbabilidades,I14)=0),AND(J14&lt;&gt;"",COUNTIF(ListaImpactos,J14)=0),AND(M14&lt;&gt;"",COUNTIF(ListaProbabilidades,M14)=0),AND(N14&lt;&gt;"",COUNTIF(ListaImpactos,N14)=0)),"Valor fuera de catálogo","")</f>
        <v/>
      </c>
    </row>
    <row r="15" spans="1:23" s="3" customFormat="1" ht="90" x14ac:dyDescent="0.25">
      <c r="A15" s="43" t="s">
        <v>385</v>
      </c>
      <c r="B15" s="44" t="s">
        <v>82</v>
      </c>
      <c r="C15" s="44" t="s">
        <v>84</v>
      </c>
      <c r="D15" s="44" t="s">
        <v>137</v>
      </c>
      <c r="E15" s="44" t="s">
        <v>135</v>
      </c>
      <c r="F15" s="51" t="s">
        <v>386</v>
      </c>
      <c r="G15" s="51" t="s">
        <v>387</v>
      </c>
      <c r="H15" s="51" t="s">
        <v>388</v>
      </c>
      <c r="I15" s="44" t="s">
        <v>47</v>
      </c>
      <c r="J15" s="44" t="s">
        <v>54</v>
      </c>
      <c r="K15" s="45" t="str">
        <f t="shared" si="0"/>
        <v>Crítico</v>
      </c>
      <c r="L15" s="51" t="s">
        <v>389</v>
      </c>
      <c r="M15" s="44" t="s">
        <v>45</v>
      </c>
      <c r="N15" s="44" t="s">
        <v>54</v>
      </c>
      <c r="O15" s="45" t="str">
        <f t="shared" si="1"/>
        <v>Significativo</v>
      </c>
      <c r="P15" s="44" t="s">
        <v>175</v>
      </c>
      <c r="Q15" s="51" t="s">
        <v>390</v>
      </c>
      <c r="R15" s="46"/>
      <c r="S15" s="45">
        <f t="shared" si="2"/>
        <v>4</v>
      </c>
      <c r="T15" s="45">
        <f t="shared" si="3"/>
        <v>3</v>
      </c>
      <c r="U15" s="45">
        <f t="shared" si="4"/>
        <v>3085</v>
      </c>
      <c r="V15" s="45" t="str">
        <f>IF(OR(AND(B15&lt;&gt;"",COUNTIF(ListaCategorias,B15)=0),AND(C15&lt;&gt;"",COUNTIF(ListaEtapas,C15)=0),AND(D15&lt;&gt;"",COUNTIF(ListaTipos,D15)=0),AND(E15&lt;&gt;"",COUNTIF(ListaFactores,E15)=0),AND(I15&lt;&gt;"",COUNTIF(ListaProbabilidades,I15)=0),AND(J15&lt;&gt;"",COUNTIF(ListaImpactos,J15)=0),AND(M15&lt;&gt;"",COUNTIF(ListaProbabilidades,M15)=0),AND(N15&lt;&gt;"",COUNTIF(ListaImpactos,N15)=0)),"Valor fuera de catálogo","")</f>
        <v/>
      </c>
    </row>
    <row r="16" spans="1:23" s="3" customFormat="1" ht="75" x14ac:dyDescent="0.25">
      <c r="A16" s="43" t="s">
        <v>391</v>
      </c>
      <c r="B16" s="44" t="s">
        <v>82</v>
      </c>
      <c r="C16" s="44" t="s">
        <v>84</v>
      </c>
      <c r="D16" s="44" t="s">
        <v>141</v>
      </c>
      <c r="E16" s="44" t="s">
        <v>131</v>
      </c>
      <c r="F16" s="51" t="s">
        <v>392</v>
      </c>
      <c r="G16" s="51" t="s">
        <v>393</v>
      </c>
      <c r="H16" s="51" t="s">
        <v>394</v>
      </c>
      <c r="I16" s="44" t="s">
        <v>47</v>
      </c>
      <c r="J16" s="44" t="s">
        <v>52</v>
      </c>
      <c r="K16" s="45" t="str">
        <f t="shared" si="0"/>
        <v>Significativo</v>
      </c>
      <c r="L16" s="51" t="s">
        <v>395</v>
      </c>
      <c r="M16" s="44" t="s">
        <v>45</v>
      </c>
      <c r="N16" s="44" t="s">
        <v>52</v>
      </c>
      <c r="O16" s="45" t="str">
        <f t="shared" si="1"/>
        <v>Moderado</v>
      </c>
      <c r="P16" s="44" t="s">
        <v>181</v>
      </c>
      <c r="Q16" s="51" t="s">
        <v>396</v>
      </c>
      <c r="R16" s="46"/>
      <c r="S16" s="45">
        <f t="shared" si="2"/>
        <v>3</v>
      </c>
      <c r="T16" s="45">
        <f t="shared" si="3"/>
        <v>2</v>
      </c>
      <c r="U16" s="45">
        <f t="shared" si="4"/>
        <v>2084</v>
      </c>
      <c r="V16" s="45" t="str">
        <f>IF(OR(AND(B16&lt;&gt;"",COUNTIF(ListaCategorias,B16)=0),AND(C16&lt;&gt;"",COUNTIF(ListaEtapas,C16)=0),AND(D16&lt;&gt;"",COUNTIF(ListaTipos,D16)=0),AND(E16&lt;&gt;"",COUNTIF(ListaFactores,E16)=0),AND(I16&lt;&gt;"",COUNTIF(ListaProbabilidades,I16)=0),AND(J16&lt;&gt;"",COUNTIF(ListaImpactos,J16)=0),AND(M16&lt;&gt;"",COUNTIF(ListaProbabilidades,M16)=0),AND(N16&lt;&gt;"",COUNTIF(ListaImpactos,N16)=0)),"Valor fuera de catálogo","")</f>
        <v/>
      </c>
    </row>
    <row r="17" spans="1:22" s="3" customFormat="1" ht="75" x14ac:dyDescent="0.25">
      <c r="A17" s="43" t="s">
        <v>397</v>
      </c>
      <c r="B17" s="44" t="s">
        <v>82</v>
      </c>
      <c r="C17" s="44" t="s">
        <v>84</v>
      </c>
      <c r="D17" s="44" t="s">
        <v>161</v>
      </c>
      <c r="E17" s="44" t="s">
        <v>167</v>
      </c>
      <c r="F17" s="51" t="s">
        <v>398</v>
      </c>
      <c r="G17" s="51" t="s">
        <v>399</v>
      </c>
      <c r="H17" s="51" t="s">
        <v>400</v>
      </c>
      <c r="I17" s="44" t="s">
        <v>45</v>
      </c>
      <c r="J17" s="44" t="s">
        <v>54</v>
      </c>
      <c r="K17" s="45" t="str">
        <f t="shared" si="0"/>
        <v>Significativo</v>
      </c>
      <c r="L17" s="51" t="s">
        <v>401</v>
      </c>
      <c r="M17" s="44" t="s">
        <v>45</v>
      </c>
      <c r="N17" s="44" t="s">
        <v>52</v>
      </c>
      <c r="O17" s="45" t="str">
        <f t="shared" si="1"/>
        <v>Moderado</v>
      </c>
      <c r="P17" s="44" t="s">
        <v>185</v>
      </c>
      <c r="Q17" s="51" t="s">
        <v>402</v>
      </c>
      <c r="R17" s="46"/>
      <c r="S17" s="45">
        <f t="shared" si="2"/>
        <v>3</v>
      </c>
      <c r="T17" s="45">
        <f t="shared" si="3"/>
        <v>2</v>
      </c>
      <c r="U17" s="45">
        <f t="shared" si="4"/>
        <v>2083</v>
      </c>
      <c r="V17" s="45" t="str">
        <f>IF(OR(AND(B17&lt;&gt;"",COUNTIF(ListaCategorias,B17)=0),AND(C17&lt;&gt;"",COUNTIF(ListaEtapas,C17)=0),AND(D17&lt;&gt;"",COUNTIF(ListaTipos,D17)=0),AND(E17&lt;&gt;"",COUNTIF(ListaFactores,E17)=0),AND(I17&lt;&gt;"",COUNTIF(ListaProbabilidades,I17)=0),AND(J17&lt;&gt;"",COUNTIF(ListaImpactos,J17)=0),AND(M17&lt;&gt;"",COUNTIF(ListaProbabilidades,M17)=0),AND(N17&lt;&gt;"",COUNTIF(ListaImpactos,N17)=0)),"Valor fuera de catálogo","")</f>
        <v/>
      </c>
    </row>
    <row r="18" spans="1:22" s="3" customFormat="1" ht="90" x14ac:dyDescent="0.25">
      <c r="A18" s="43" t="s">
        <v>403</v>
      </c>
      <c r="B18" s="44" t="s">
        <v>86</v>
      </c>
      <c r="C18" s="44" t="s">
        <v>80</v>
      </c>
      <c r="D18" s="44" t="s">
        <v>169</v>
      </c>
      <c r="E18" s="44" t="s">
        <v>155</v>
      </c>
      <c r="F18" s="51" t="s">
        <v>404</v>
      </c>
      <c r="G18" s="51" t="s">
        <v>405</v>
      </c>
      <c r="H18" s="51" t="s">
        <v>406</v>
      </c>
      <c r="I18" s="44" t="s">
        <v>47</v>
      </c>
      <c r="J18" s="44" t="s">
        <v>52</v>
      </c>
      <c r="K18" s="45" t="str">
        <f t="shared" si="0"/>
        <v>Significativo</v>
      </c>
      <c r="L18" s="51" t="s">
        <v>407</v>
      </c>
      <c r="M18" s="44" t="s">
        <v>45</v>
      </c>
      <c r="N18" s="44" t="s">
        <v>52</v>
      </c>
      <c r="O18" s="45" t="str">
        <f t="shared" si="1"/>
        <v>Moderado</v>
      </c>
      <c r="P18" s="44" t="s">
        <v>185</v>
      </c>
      <c r="Q18" s="51" t="s">
        <v>408</v>
      </c>
      <c r="R18" s="46"/>
      <c r="S18" s="45">
        <f t="shared" si="2"/>
        <v>3</v>
      </c>
      <c r="T18" s="45">
        <f t="shared" si="3"/>
        <v>2</v>
      </c>
      <c r="U18" s="45">
        <f t="shared" si="4"/>
        <v>2082</v>
      </c>
      <c r="V18" s="45" t="str">
        <f>IF(OR(AND(B18&lt;&gt;"",COUNTIF(ListaCategorias,B18)=0),AND(C18&lt;&gt;"",COUNTIF(ListaEtapas,C18)=0),AND(D18&lt;&gt;"",COUNTIF(ListaTipos,D18)=0),AND(E18&lt;&gt;"",COUNTIF(ListaFactores,E18)=0),AND(I18&lt;&gt;"",COUNTIF(ListaProbabilidades,I18)=0),AND(J18&lt;&gt;"",COUNTIF(ListaImpactos,J18)=0),AND(M18&lt;&gt;"",COUNTIF(ListaProbabilidades,M18)=0),AND(N18&lt;&gt;"",COUNTIF(ListaImpactos,N18)=0)),"Valor fuera de catálogo","")</f>
        <v/>
      </c>
    </row>
    <row r="19" spans="1:22" s="3" customFormat="1" ht="90" x14ac:dyDescent="0.25">
      <c r="A19" s="43" t="s">
        <v>409</v>
      </c>
      <c r="B19" s="44" t="s">
        <v>86</v>
      </c>
      <c r="C19" s="44" t="s">
        <v>88</v>
      </c>
      <c r="D19" s="44" t="s">
        <v>129</v>
      </c>
      <c r="E19" s="44" t="s">
        <v>139</v>
      </c>
      <c r="F19" s="51" t="s">
        <v>410</v>
      </c>
      <c r="G19" s="51" t="s">
        <v>411</v>
      </c>
      <c r="H19" s="51" t="s">
        <v>412</v>
      </c>
      <c r="I19" s="44" t="s">
        <v>47</v>
      </c>
      <c r="J19" s="44" t="s">
        <v>54</v>
      </c>
      <c r="K19" s="45" t="str">
        <f t="shared" si="0"/>
        <v>Crítico</v>
      </c>
      <c r="L19" s="51" t="s">
        <v>413</v>
      </c>
      <c r="M19" s="44" t="s">
        <v>45</v>
      </c>
      <c r="N19" s="44" t="s">
        <v>54</v>
      </c>
      <c r="O19" s="45" t="str">
        <f t="shared" si="1"/>
        <v>Significativo</v>
      </c>
      <c r="P19" s="44" t="s">
        <v>173</v>
      </c>
      <c r="Q19" s="51" t="s">
        <v>414</v>
      </c>
      <c r="R19" s="46"/>
      <c r="S19" s="45">
        <f t="shared" si="2"/>
        <v>4</v>
      </c>
      <c r="T19" s="45">
        <f t="shared" si="3"/>
        <v>3</v>
      </c>
      <c r="U19" s="45">
        <f t="shared" si="4"/>
        <v>3081</v>
      </c>
      <c r="V19" s="45" t="str">
        <f>IF(OR(AND(B19&lt;&gt;"",COUNTIF(ListaCategorias,B19)=0),AND(C19&lt;&gt;"",COUNTIF(ListaEtapas,C19)=0),AND(D19&lt;&gt;"",COUNTIF(ListaTipos,D19)=0),AND(E19&lt;&gt;"",COUNTIF(ListaFactores,E19)=0),AND(I19&lt;&gt;"",COUNTIF(ListaProbabilidades,I19)=0),AND(J19&lt;&gt;"",COUNTIF(ListaImpactos,J19)=0),AND(M19&lt;&gt;"",COUNTIF(ListaProbabilidades,M19)=0),AND(N19&lt;&gt;"",COUNTIF(ListaImpactos,N19)=0)),"Valor fuera de catálogo","")</f>
        <v/>
      </c>
    </row>
    <row r="20" spans="1:22" s="3" customFormat="1" ht="90" x14ac:dyDescent="0.25">
      <c r="A20" s="43" t="s">
        <v>415</v>
      </c>
      <c r="B20" s="44" t="s">
        <v>86</v>
      </c>
      <c r="C20" s="44" t="s">
        <v>92</v>
      </c>
      <c r="D20" s="44" t="s">
        <v>133</v>
      </c>
      <c r="E20" s="44" t="s">
        <v>139</v>
      </c>
      <c r="F20" s="51" t="s">
        <v>416</v>
      </c>
      <c r="G20" s="51" t="s">
        <v>417</v>
      </c>
      <c r="H20" s="51" t="s">
        <v>418</v>
      </c>
      <c r="I20" s="44" t="s">
        <v>47</v>
      </c>
      <c r="J20" s="44" t="s">
        <v>54</v>
      </c>
      <c r="K20" s="45" t="str">
        <f t="shared" si="0"/>
        <v>Crítico</v>
      </c>
      <c r="L20" s="51" t="s">
        <v>419</v>
      </c>
      <c r="M20" s="44" t="s">
        <v>45</v>
      </c>
      <c r="N20" s="44" t="s">
        <v>54</v>
      </c>
      <c r="O20" s="45" t="str">
        <f t="shared" si="1"/>
        <v>Significativo</v>
      </c>
      <c r="P20" s="44" t="s">
        <v>187</v>
      </c>
      <c r="Q20" s="51" t="s">
        <v>420</v>
      </c>
      <c r="R20" s="46"/>
      <c r="S20" s="45">
        <f t="shared" si="2"/>
        <v>4</v>
      </c>
      <c r="T20" s="45">
        <f t="shared" si="3"/>
        <v>3</v>
      </c>
      <c r="U20" s="45">
        <f t="shared" si="4"/>
        <v>3080</v>
      </c>
      <c r="V20" s="45" t="str">
        <f>IF(OR(AND(B20&lt;&gt;"",COUNTIF(ListaCategorias,B20)=0),AND(C20&lt;&gt;"",COUNTIF(ListaEtapas,C20)=0),AND(D20&lt;&gt;"",COUNTIF(ListaTipos,D20)=0),AND(E20&lt;&gt;"",COUNTIF(ListaFactores,E20)=0),AND(I20&lt;&gt;"",COUNTIF(ListaProbabilidades,I20)=0),AND(J20&lt;&gt;"",COUNTIF(ListaImpactos,J20)=0),AND(M20&lt;&gt;"",COUNTIF(ListaProbabilidades,M20)=0),AND(N20&lt;&gt;"",COUNTIF(ListaImpactos,N20)=0)),"Valor fuera de catálogo","")</f>
        <v/>
      </c>
    </row>
    <row r="21" spans="1:22" s="3" customFormat="1" ht="75" x14ac:dyDescent="0.25">
      <c r="A21" s="43" t="s">
        <v>421</v>
      </c>
      <c r="B21" s="44" t="s">
        <v>86</v>
      </c>
      <c r="C21" s="44" t="s">
        <v>84</v>
      </c>
      <c r="D21" s="44" t="s">
        <v>137</v>
      </c>
      <c r="E21" s="44" t="s">
        <v>159</v>
      </c>
      <c r="F21" s="51" t="s">
        <v>422</v>
      </c>
      <c r="G21" s="51" t="s">
        <v>423</v>
      </c>
      <c r="H21" s="51" t="s">
        <v>424</v>
      </c>
      <c r="I21" s="44" t="s">
        <v>47</v>
      </c>
      <c r="J21" s="44" t="s">
        <v>52</v>
      </c>
      <c r="K21" s="45" t="str">
        <f t="shared" si="0"/>
        <v>Significativo</v>
      </c>
      <c r="L21" s="51" t="s">
        <v>425</v>
      </c>
      <c r="M21" s="44" t="s">
        <v>45</v>
      </c>
      <c r="N21" s="44" t="s">
        <v>52</v>
      </c>
      <c r="O21" s="45" t="str">
        <f t="shared" si="1"/>
        <v>Moderado</v>
      </c>
      <c r="P21" s="44" t="s">
        <v>173</v>
      </c>
      <c r="Q21" s="51" t="s">
        <v>426</v>
      </c>
      <c r="R21" s="46"/>
      <c r="S21" s="45">
        <f t="shared" si="2"/>
        <v>3</v>
      </c>
      <c r="T21" s="45">
        <f t="shared" si="3"/>
        <v>2</v>
      </c>
      <c r="U21" s="45">
        <f t="shared" si="4"/>
        <v>2079</v>
      </c>
      <c r="V21" s="45" t="str">
        <f>IF(OR(AND(B21&lt;&gt;"",COUNTIF(ListaCategorias,B21)=0),AND(C21&lt;&gt;"",COUNTIF(ListaEtapas,C21)=0),AND(D21&lt;&gt;"",COUNTIF(ListaTipos,D21)=0),AND(E21&lt;&gt;"",COUNTIF(ListaFactores,E21)=0),AND(I21&lt;&gt;"",COUNTIF(ListaProbabilidades,I21)=0),AND(J21&lt;&gt;"",COUNTIF(ListaImpactos,J21)=0),AND(M21&lt;&gt;"",COUNTIF(ListaProbabilidades,M21)=0),AND(N21&lt;&gt;"",COUNTIF(ListaImpactos,N21)=0)),"Valor fuera de catálogo","")</f>
        <v/>
      </c>
    </row>
    <row r="22" spans="1:22" s="3" customFormat="1" ht="75" x14ac:dyDescent="0.25">
      <c r="A22" s="43" t="s">
        <v>427</v>
      </c>
      <c r="B22" s="44" t="s">
        <v>90</v>
      </c>
      <c r="C22" s="44" t="s">
        <v>84</v>
      </c>
      <c r="D22" s="44" t="s">
        <v>149</v>
      </c>
      <c r="E22" s="44" t="s">
        <v>135</v>
      </c>
      <c r="F22" s="51" t="s">
        <v>428</v>
      </c>
      <c r="G22" s="51" t="s">
        <v>429</v>
      </c>
      <c r="H22" s="51" t="s">
        <v>430</v>
      </c>
      <c r="I22" s="44" t="s">
        <v>47</v>
      </c>
      <c r="J22" s="44" t="s">
        <v>52</v>
      </c>
      <c r="K22" s="45" t="str">
        <f t="shared" si="0"/>
        <v>Significativo</v>
      </c>
      <c r="L22" s="51" t="s">
        <v>431</v>
      </c>
      <c r="M22" s="44" t="s">
        <v>45</v>
      </c>
      <c r="N22" s="44" t="s">
        <v>52</v>
      </c>
      <c r="O22" s="45" t="str">
        <f t="shared" si="1"/>
        <v>Moderado</v>
      </c>
      <c r="P22" s="44" t="s">
        <v>175</v>
      </c>
      <c r="Q22" s="51" t="s">
        <v>432</v>
      </c>
      <c r="R22" s="46"/>
      <c r="S22" s="45">
        <f t="shared" si="2"/>
        <v>3</v>
      </c>
      <c r="T22" s="45">
        <f t="shared" si="3"/>
        <v>2</v>
      </c>
      <c r="U22" s="45">
        <f t="shared" si="4"/>
        <v>2078</v>
      </c>
      <c r="V22" s="45" t="str">
        <f>IF(OR(AND(B22&lt;&gt;"",COUNTIF(ListaCategorias,B22)=0),AND(C22&lt;&gt;"",COUNTIF(ListaEtapas,C22)=0),AND(D22&lt;&gt;"",COUNTIF(ListaTipos,D22)=0),AND(E22&lt;&gt;"",COUNTIF(ListaFactores,E22)=0),AND(I22&lt;&gt;"",COUNTIF(ListaProbabilidades,I22)=0),AND(J22&lt;&gt;"",COUNTIF(ListaImpactos,J22)=0),AND(M22&lt;&gt;"",COUNTIF(ListaProbabilidades,M22)=0),AND(N22&lt;&gt;"",COUNTIF(ListaImpactos,N22)=0)),"Valor fuera de catálogo","")</f>
        <v/>
      </c>
    </row>
    <row r="23" spans="1:22" s="3" customFormat="1" ht="90" x14ac:dyDescent="0.25">
      <c r="A23" s="43" t="s">
        <v>433</v>
      </c>
      <c r="B23" s="44" t="s">
        <v>90</v>
      </c>
      <c r="C23" s="44" t="s">
        <v>84</v>
      </c>
      <c r="D23" s="44" t="s">
        <v>141</v>
      </c>
      <c r="E23" s="44" t="s">
        <v>143</v>
      </c>
      <c r="F23" s="51" t="s">
        <v>434</v>
      </c>
      <c r="G23" s="51" t="s">
        <v>435</v>
      </c>
      <c r="H23" s="51" t="s">
        <v>436</v>
      </c>
      <c r="I23" s="44" t="s">
        <v>45</v>
      </c>
      <c r="J23" s="44" t="s">
        <v>54</v>
      </c>
      <c r="K23" s="45" t="str">
        <f t="shared" si="0"/>
        <v>Significativo</v>
      </c>
      <c r="L23" s="51" t="s">
        <v>437</v>
      </c>
      <c r="M23" s="44" t="s">
        <v>45</v>
      </c>
      <c r="N23" s="44" t="s">
        <v>52</v>
      </c>
      <c r="O23" s="45" t="str">
        <f t="shared" si="1"/>
        <v>Moderado</v>
      </c>
      <c r="P23" s="44" t="s">
        <v>175</v>
      </c>
      <c r="Q23" s="51" t="s">
        <v>438</v>
      </c>
      <c r="R23" s="46"/>
      <c r="S23" s="45">
        <f t="shared" si="2"/>
        <v>3</v>
      </c>
      <c r="T23" s="45">
        <f t="shared" si="3"/>
        <v>2</v>
      </c>
      <c r="U23" s="45">
        <f t="shared" si="4"/>
        <v>2077</v>
      </c>
      <c r="V23" s="45" t="str">
        <f>IF(OR(AND(B23&lt;&gt;"",COUNTIF(ListaCategorias,B23)=0),AND(C23&lt;&gt;"",COUNTIF(ListaEtapas,C23)=0),AND(D23&lt;&gt;"",COUNTIF(ListaTipos,D23)=0),AND(E23&lt;&gt;"",COUNTIF(ListaFactores,E23)=0),AND(I23&lt;&gt;"",COUNTIF(ListaProbabilidades,I23)=0),AND(J23&lt;&gt;"",COUNTIF(ListaImpactos,J23)=0),AND(M23&lt;&gt;"",COUNTIF(ListaProbabilidades,M23)=0),AND(N23&lt;&gt;"",COUNTIF(ListaImpactos,N23)=0)),"Valor fuera de catálogo","")</f>
        <v/>
      </c>
    </row>
    <row r="24" spans="1:22" s="3" customFormat="1" ht="75" x14ac:dyDescent="0.25">
      <c r="A24" s="43" t="s">
        <v>439</v>
      </c>
      <c r="B24" s="44" t="s">
        <v>90</v>
      </c>
      <c r="C24" s="44" t="s">
        <v>84</v>
      </c>
      <c r="D24" s="44" t="s">
        <v>157</v>
      </c>
      <c r="E24" s="44" t="s">
        <v>131</v>
      </c>
      <c r="F24" s="51" t="s">
        <v>440</v>
      </c>
      <c r="G24" s="51" t="s">
        <v>441</v>
      </c>
      <c r="H24" s="51" t="s">
        <v>442</v>
      </c>
      <c r="I24" s="44" t="s">
        <v>45</v>
      </c>
      <c r="J24" s="44" t="s">
        <v>54</v>
      </c>
      <c r="K24" s="45" t="str">
        <f t="shared" si="0"/>
        <v>Significativo</v>
      </c>
      <c r="L24" s="51" t="s">
        <v>443</v>
      </c>
      <c r="M24" s="44" t="s">
        <v>45</v>
      </c>
      <c r="N24" s="44" t="s">
        <v>52</v>
      </c>
      <c r="O24" s="45" t="str">
        <f t="shared" si="1"/>
        <v>Moderado</v>
      </c>
      <c r="P24" s="44" t="s">
        <v>175</v>
      </c>
      <c r="Q24" s="51" t="s">
        <v>444</v>
      </c>
      <c r="R24" s="46"/>
      <c r="S24" s="45">
        <f t="shared" si="2"/>
        <v>3</v>
      </c>
      <c r="T24" s="45">
        <f t="shared" si="3"/>
        <v>2</v>
      </c>
      <c r="U24" s="45">
        <f t="shared" si="4"/>
        <v>2076</v>
      </c>
      <c r="V24" s="45" t="str">
        <f>IF(OR(AND(B24&lt;&gt;"",COUNTIF(ListaCategorias,B24)=0),AND(C24&lt;&gt;"",COUNTIF(ListaEtapas,C24)=0),AND(D24&lt;&gt;"",COUNTIF(ListaTipos,D24)=0),AND(E24&lt;&gt;"",COUNTIF(ListaFactores,E24)=0),AND(I24&lt;&gt;"",COUNTIF(ListaProbabilidades,I24)=0),AND(J24&lt;&gt;"",COUNTIF(ListaImpactos,J24)=0),AND(M24&lt;&gt;"",COUNTIF(ListaProbabilidades,M24)=0),AND(N24&lt;&gt;"",COUNTIF(ListaImpactos,N24)=0)),"Valor fuera de catálogo","")</f>
        <v/>
      </c>
    </row>
    <row r="25" spans="1:22" s="3" customFormat="1" ht="90" x14ac:dyDescent="0.25">
      <c r="A25" s="43" t="s">
        <v>445</v>
      </c>
      <c r="B25" s="44" t="s">
        <v>90</v>
      </c>
      <c r="C25" s="44" t="s">
        <v>112</v>
      </c>
      <c r="D25" s="44" t="s">
        <v>169</v>
      </c>
      <c r="E25" s="44" t="s">
        <v>143</v>
      </c>
      <c r="F25" s="51" t="s">
        <v>446</v>
      </c>
      <c r="G25" s="51" t="s">
        <v>447</v>
      </c>
      <c r="H25" s="51" t="s">
        <v>448</v>
      </c>
      <c r="I25" s="44" t="s">
        <v>45</v>
      </c>
      <c r="J25" s="44" t="s">
        <v>54</v>
      </c>
      <c r="K25" s="45" t="str">
        <f t="shared" si="0"/>
        <v>Significativo</v>
      </c>
      <c r="L25" s="51" t="s">
        <v>449</v>
      </c>
      <c r="M25" s="44" t="s">
        <v>45</v>
      </c>
      <c r="N25" s="44" t="s">
        <v>52</v>
      </c>
      <c r="O25" s="45" t="str">
        <f t="shared" si="1"/>
        <v>Moderado</v>
      </c>
      <c r="P25" s="44" t="s">
        <v>175</v>
      </c>
      <c r="Q25" s="51" t="s">
        <v>450</v>
      </c>
      <c r="R25" s="46"/>
      <c r="S25" s="45">
        <f t="shared" si="2"/>
        <v>3</v>
      </c>
      <c r="T25" s="45">
        <f t="shared" si="3"/>
        <v>2</v>
      </c>
      <c r="U25" s="45">
        <f t="shared" si="4"/>
        <v>2075</v>
      </c>
      <c r="V25" s="45" t="str">
        <f>IF(OR(AND(B25&lt;&gt;"",COUNTIF(ListaCategorias,B25)=0),AND(C25&lt;&gt;"",COUNTIF(ListaEtapas,C25)=0),AND(D25&lt;&gt;"",COUNTIF(ListaTipos,D25)=0),AND(E25&lt;&gt;"",COUNTIF(ListaFactores,E25)=0),AND(I25&lt;&gt;"",COUNTIF(ListaProbabilidades,I25)=0),AND(J25&lt;&gt;"",COUNTIF(ListaImpactos,J25)=0),AND(M25&lt;&gt;"",COUNTIF(ListaProbabilidades,M25)=0),AND(N25&lt;&gt;"",COUNTIF(ListaImpactos,N25)=0)),"Valor fuera de catálogo","")</f>
        <v/>
      </c>
    </row>
    <row r="26" spans="1:22" s="3" customFormat="1" ht="75" x14ac:dyDescent="0.25">
      <c r="A26" s="43" t="s">
        <v>451</v>
      </c>
      <c r="B26" s="44" t="s">
        <v>94</v>
      </c>
      <c r="C26" s="44" t="s">
        <v>100</v>
      </c>
      <c r="D26" s="44" t="s">
        <v>133</v>
      </c>
      <c r="E26" s="44" t="s">
        <v>139</v>
      </c>
      <c r="F26" s="51" t="s">
        <v>452</v>
      </c>
      <c r="G26" s="51" t="s">
        <v>453</v>
      </c>
      <c r="H26" s="51" t="s">
        <v>454</v>
      </c>
      <c r="I26" s="44" t="s">
        <v>47</v>
      </c>
      <c r="J26" s="44" t="s">
        <v>54</v>
      </c>
      <c r="K26" s="45" t="str">
        <f t="shared" si="0"/>
        <v>Crítico</v>
      </c>
      <c r="L26" s="51" t="s">
        <v>455</v>
      </c>
      <c r="M26" s="44" t="s">
        <v>45</v>
      </c>
      <c r="N26" s="44" t="s">
        <v>54</v>
      </c>
      <c r="O26" s="45" t="str">
        <f t="shared" si="1"/>
        <v>Significativo</v>
      </c>
      <c r="P26" s="44" t="s">
        <v>173</v>
      </c>
      <c r="Q26" s="51" t="s">
        <v>456</v>
      </c>
      <c r="R26" s="46"/>
      <c r="S26" s="45">
        <f t="shared" si="2"/>
        <v>4</v>
      </c>
      <c r="T26" s="45">
        <f t="shared" si="3"/>
        <v>3</v>
      </c>
      <c r="U26" s="45">
        <f t="shared" si="4"/>
        <v>3074</v>
      </c>
      <c r="V26" s="45" t="str">
        <f>IF(OR(AND(B26&lt;&gt;"",COUNTIF(ListaCategorias,B26)=0),AND(C26&lt;&gt;"",COUNTIF(ListaEtapas,C26)=0),AND(D26&lt;&gt;"",COUNTIF(ListaTipos,D26)=0),AND(E26&lt;&gt;"",COUNTIF(ListaFactores,E26)=0),AND(I26&lt;&gt;"",COUNTIF(ListaProbabilidades,I26)=0),AND(J26&lt;&gt;"",COUNTIF(ListaImpactos,J26)=0),AND(M26&lt;&gt;"",COUNTIF(ListaProbabilidades,M26)=0),AND(N26&lt;&gt;"",COUNTIF(ListaImpactos,N26)=0)),"Valor fuera de catálogo","")</f>
        <v/>
      </c>
    </row>
    <row r="27" spans="1:22" s="3" customFormat="1" ht="75" x14ac:dyDescent="0.25">
      <c r="A27" s="43" t="s">
        <v>457</v>
      </c>
      <c r="B27" s="44" t="s">
        <v>94</v>
      </c>
      <c r="C27" s="44" t="s">
        <v>96</v>
      </c>
      <c r="D27" s="44" t="s">
        <v>133</v>
      </c>
      <c r="E27" s="44" t="s">
        <v>143</v>
      </c>
      <c r="F27" s="51" t="s">
        <v>463</v>
      </c>
      <c r="G27" s="51" t="s">
        <v>464</v>
      </c>
      <c r="H27" s="51" t="s">
        <v>465</v>
      </c>
      <c r="I27" s="44" t="s">
        <v>45</v>
      </c>
      <c r="J27" s="44" t="s">
        <v>54</v>
      </c>
      <c r="K27" s="45" t="str">
        <f t="shared" si="0"/>
        <v>Significativo</v>
      </c>
      <c r="L27" s="51" t="s">
        <v>466</v>
      </c>
      <c r="M27" s="44" t="s">
        <v>45</v>
      </c>
      <c r="N27" s="44" t="s">
        <v>52</v>
      </c>
      <c r="O27" s="45" t="str">
        <f t="shared" si="1"/>
        <v>Moderado</v>
      </c>
      <c r="P27" s="44" t="s">
        <v>187</v>
      </c>
      <c r="Q27" s="51" t="s">
        <v>467</v>
      </c>
      <c r="R27" s="46"/>
      <c r="S27" s="45">
        <f t="shared" si="2"/>
        <v>3</v>
      </c>
      <c r="T27" s="45">
        <f t="shared" si="3"/>
        <v>2</v>
      </c>
      <c r="U27" s="45">
        <f t="shared" si="4"/>
        <v>2073</v>
      </c>
      <c r="V27" s="45" t="str">
        <f>IF(OR(AND(B27&lt;&gt;"",COUNTIF(ListaCategorias,B27)=0),AND(C27&lt;&gt;"",COUNTIF(ListaEtapas,C27)=0),AND(D27&lt;&gt;"",COUNTIF(ListaTipos,D27)=0),AND(E27&lt;&gt;"",COUNTIF(ListaFactores,E27)=0),AND(I27&lt;&gt;"",COUNTIF(ListaProbabilidades,I27)=0),AND(J27&lt;&gt;"",COUNTIF(ListaImpactos,J27)=0),AND(M27&lt;&gt;"",COUNTIF(ListaProbabilidades,M27)=0),AND(N27&lt;&gt;"",COUNTIF(ListaImpactos,N27)=0)),"Valor fuera de catálogo","")</f>
        <v/>
      </c>
    </row>
    <row r="28" spans="1:22" s="3" customFormat="1" ht="75" x14ac:dyDescent="0.25">
      <c r="A28" s="43" t="s">
        <v>462</v>
      </c>
      <c r="B28" s="44" t="s">
        <v>94</v>
      </c>
      <c r="C28" s="44" t="s">
        <v>100</v>
      </c>
      <c r="D28" s="44" t="s">
        <v>137</v>
      </c>
      <c r="E28" s="44" t="s">
        <v>139</v>
      </c>
      <c r="F28" s="51" t="s">
        <v>469</v>
      </c>
      <c r="G28" s="51" t="s">
        <v>470</v>
      </c>
      <c r="H28" s="51" t="s">
        <v>471</v>
      </c>
      <c r="I28" s="44" t="s">
        <v>45</v>
      </c>
      <c r="J28" s="44" t="s">
        <v>54</v>
      </c>
      <c r="K28" s="45" t="str">
        <f t="shared" si="0"/>
        <v>Significativo</v>
      </c>
      <c r="L28" s="51" t="s">
        <v>472</v>
      </c>
      <c r="M28" s="44" t="s">
        <v>45</v>
      </c>
      <c r="N28" s="44" t="s">
        <v>52</v>
      </c>
      <c r="O28" s="45" t="str">
        <f t="shared" si="1"/>
        <v>Moderado</v>
      </c>
      <c r="P28" s="44" t="s">
        <v>183</v>
      </c>
      <c r="Q28" s="51" t="s">
        <v>473</v>
      </c>
      <c r="R28" s="46"/>
      <c r="S28" s="45">
        <f t="shared" si="2"/>
        <v>3</v>
      </c>
      <c r="T28" s="45">
        <f t="shared" si="3"/>
        <v>2</v>
      </c>
      <c r="U28" s="45">
        <f t="shared" si="4"/>
        <v>2072</v>
      </c>
      <c r="V28" s="45" t="str">
        <f>IF(OR(AND(B28&lt;&gt;"",COUNTIF(ListaCategorias,B28)=0),AND(C28&lt;&gt;"",COUNTIF(ListaEtapas,C28)=0),AND(D28&lt;&gt;"",COUNTIF(ListaTipos,D28)=0),AND(E28&lt;&gt;"",COUNTIF(ListaFactores,E28)=0),AND(I28&lt;&gt;"",COUNTIF(ListaProbabilidades,I28)=0),AND(J28&lt;&gt;"",COUNTIF(ListaImpactos,J28)=0),AND(M28&lt;&gt;"",COUNTIF(ListaProbabilidades,M28)=0),AND(N28&lt;&gt;"",COUNTIF(ListaImpactos,N28)=0)),"Valor fuera de catálogo","")</f>
        <v/>
      </c>
    </row>
    <row r="29" spans="1:22" s="3" customFormat="1" ht="75" x14ac:dyDescent="0.25">
      <c r="A29" s="43" t="s">
        <v>468</v>
      </c>
      <c r="B29" s="44" t="s">
        <v>94</v>
      </c>
      <c r="C29" s="44" t="s">
        <v>100</v>
      </c>
      <c r="D29" s="44" t="s">
        <v>133</v>
      </c>
      <c r="E29" s="44" t="s">
        <v>143</v>
      </c>
      <c r="F29" s="51" t="s">
        <v>475</v>
      </c>
      <c r="G29" s="51" t="s">
        <v>476</v>
      </c>
      <c r="H29" s="51" t="s">
        <v>477</v>
      </c>
      <c r="I29" s="44" t="s">
        <v>47</v>
      </c>
      <c r="J29" s="44" t="s">
        <v>54</v>
      </c>
      <c r="K29" s="45" t="str">
        <f t="shared" si="0"/>
        <v>Crítico</v>
      </c>
      <c r="L29" s="51" t="s">
        <v>478</v>
      </c>
      <c r="M29" s="44" t="s">
        <v>47</v>
      </c>
      <c r="N29" s="44" t="s">
        <v>54</v>
      </c>
      <c r="O29" s="45" t="str">
        <f t="shared" si="1"/>
        <v>Crítico</v>
      </c>
      <c r="P29" s="44" t="s">
        <v>195</v>
      </c>
      <c r="Q29" s="51" t="s">
        <v>479</v>
      </c>
      <c r="R29" s="46"/>
      <c r="S29" s="45">
        <f t="shared" si="2"/>
        <v>4</v>
      </c>
      <c r="T29" s="45">
        <f t="shared" si="3"/>
        <v>4</v>
      </c>
      <c r="U29" s="45">
        <f t="shared" si="4"/>
        <v>4071</v>
      </c>
      <c r="V29" s="45" t="str">
        <f>IF(OR(AND(B29&lt;&gt;"",COUNTIF(ListaCategorias,B29)=0),AND(C29&lt;&gt;"",COUNTIF(ListaEtapas,C29)=0),AND(D29&lt;&gt;"",COUNTIF(ListaTipos,D29)=0),AND(E29&lt;&gt;"",COUNTIF(ListaFactores,E29)=0),AND(I29&lt;&gt;"",COUNTIF(ListaProbabilidades,I29)=0),AND(J29&lt;&gt;"",COUNTIF(ListaImpactos,J29)=0),AND(M29&lt;&gt;"",COUNTIF(ListaProbabilidades,M29)=0),AND(N29&lt;&gt;"",COUNTIF(ListaImpactos,N29)=0)),"Valor fuera de catálogo","")</f>
        <v/>
      </c>
    </row>
    <row r="30" spans="1:22" s="3" customFormat="1" ht="90" x14ac:dyDescent="0.25">
      <c r="A30" s="43" t="s">
        <v>474</v>
      </c>
      <c r="B30" s="44" t="s">
        <v>98</v>
      </c>
      <c r="C30" s="44" t="s">
        <v>104</v>
      </c>
      <c r="D30" s="44" t="s">
        <v>129</v>
      </c>
      <c r="E30" s="44" t="s">
        <v>139</v>
      </c>
      <c r="F30" s="51" t="s">
        <v>481</v>
      </c>
      <c r="G30" s="51" t="s">
        <v>482</v>
      </c>
      <c r="H30" s="51" t="s">
        <v>483</v>
      </c>
      <c r="I30" s="44" t="s">
        <v>47</v>
      </c>
      <c r="J30" s="44" t="s">
        <v>54</v>
      </c>
      <c r="K30" s="45" t="str">
        <f t="shared" si="0"/>
        <v>Crítico</v>
      </c>
      <c r="L30" s="51" t="s">
        <v>484</v>
      </c>
      <c r="M30" s="44" t="s">
        <v>45</v>
      </c>
      <c r="N30" s="44" t="s">
        <v>54</v>
      </c>
      <c r="O30" s="45" t="str">
        <f t="shared" si="1"/>
        <v>Significativo</v>
      </c>
      <c r="P30" s="44" t="s">
        <v>173</v>
      </c>
      <c r="Q30" s="51" t="s">
        <v>485</v>
      </c>
      <c r="R30" s="46"/>
      <c r="S30" s="45">
        <f t="shared" si="2"/>
        <v>4</v>
      </c>
      <c r="T30" s="45">
        <f t="shared" si="3"/>
        <v>3</v>
      </c>
      <c r="U30" s="45">
        <f t="shared" si="4"/>
        <v>3070</v>
      </c>
      <c r="V30" s="45" t="str">
        <f>IF(OR(AND(B30&lt;&gt;"",COUNTIF(ListaCategorias,B30)=0),AND(C30&lt;&gt;"",COUNTIF(ListaEtapas,C30)=0),AND(D30&lt;&gt;"",COUNTIF(ListaTipos,D30)=0),AND(E30&lt;&gt;"",COUNTIF(ListaFactores,E30)=0),AND(I30&lt;&gt;"",COUNTIF(ListaProbabilidades,I30)=0),AND(J30&lt;&gt;"",COUNTIF(ListaImpactos,J30)=0),AND(M30&lt;&gt;"",COUNTIF(ListaProbabilidades,M30)=0),AND(N30&lt;&gt;"",COUNTIF(ListaImpactos,N30)=0)),"Valor fuera de catálogo","")</f>
        <v/>
      </c>
    </row>
    <row r="31" spans="1:22" s="3" customFormat="1" ht="75" x14ac:dyDescent="0.25">
      <c r="A31" s="43" t="s">
        <v>480</v>
      </c>
      <c r="B31" s="44" t="s">
        <v>98</v>
      </c>
      <c r="C31" s="44" t="s">
        <v>104</v>
      </c>
      <c r="D31" s="44" t="s">
        <v>165</v>
      </c>
      <c r="E31" s="44" t="s">
        <v>139</v>
      </c>
      <c r="F31" s="51" t="s">
        <v>487</v>
      </c>
      <c r="G31" s="51" t="s">
        <v>488</v>
      </c>
      <c r="H31" s="51" t="s">
        <v>489</v>
      </c>
      <c r="I31" s="44" t="s">
        <v>45</v>
      </c>
      <c r="J31" s="44" t="s">
        <v>54</v>
      </c>
      <c r="K31" s="45" t="str">
        <f t="shared" si="0"/>
        <v>Significativo</v>
      </c>
      <c r="L31" s="51" t="s">
        <v>490</v>
      </c>
      <c r="M31" s="44" t="s">
        <v>45</v>
      </c>
      <c r="N31" s="44" t="s">
        <v>52</v>
      </c>
      <c r="O31" s="45" t="str">
        <f t="shared" si="1"/>
        <v>Moderado</v>
      </c>
      <c r="P31" s="44" t="s">
        <v>195</v>
      </c>
      <c r="Q31" s="51" t="s">
        <v>491</v>
      </c>
      <c r="R31" s="46"/>
      <c r="S31" s="45">
        <f t="shared" si="2"/>
        <v>3</v>
      </c>
      <c r="T31" s="45">
        <f t="shared" si="3"/>
        <v>2</v>
      </c>
      <c r="U31" s="45">
        <f t="shared" si="4"/>
        <v>2069</v>
      </c>
      <c r="V31" s="45" t="str">
        <f>IF(OR(AND(B31&lt;&gt;"",COUNTIF(ListaCategorias,B31)=0),AND(C31&lt;&gt;"",COUNTIF(ListaEtapas,C31)=0),AND(D31&lt;&gt;"",COUNTIF(ListaTipos,D31)=0),AND(E31&lt;&gt;"",COUNTIF(ListaFactores,E31)=0),AND(I31&lt;&gt;"",COUNTIF(ListaProbabilidades,I31)=0),AND(J31&lt;&gt;"",COUNTIF(ListaImpactos,J31)=0),AND(M31&lt;&gt;"",COUNTIF(ListaProbabilidades,M31)=0),AND(N31&lt;&gt;"",COUNTIF(ListaImpactos,N31)=0)),"Valor fuera de catálogo","")</f>
        <v/>
      </c>
    </row>
    <row r="32" spans="1:22" s="3" customFormat="1" ht="75" x14ac:dyDescent="0.25">
      <c r="A32" s="43" t="s">
        <v>486</v>
      </c>
      <c r="B32" s="44" t="s">
        <v>98</v>
      </c>
      <c r="C32" s="44" t="s">
        <v>104</v>
      </c>
      <c r="D32" s="44" t="s">
        <v>149</v>
      </c>
      <c r="E32" s="44" t="s">
        <v>143</v>
      </c>
      <c r="F32" s="51" t="s">
        <v>493</v>
      </c>
      <c r="G32" s="51" t="s">
        <v>494</v>
      </c>
      <c r="H32" s="51" t="s">
        <v>495</v>
      </c>
      <c r="I32" s="44" t="s">
        <v>45</v>
      </c>
      <c r="J32" s="44" t="s">
        <v>54</v>
      </c>
      <c r="K32" s="45" t="str">
        <f t="shared" si="0"/>
        <v>Significativo</v>
      </c>
      <c r="L32" s="51" t="s">
        <v>496</v>
      </c>
      <c r="M32" s="44" t="s">
        <v>45</v>
      </c>
      <c r="N32" s="44" t="s">
        <v>52</v>
      </c>
      <c r="O32" s="45" t="str">
        <f t="shared" si="1"/>
        <v>Moderado</v>
      </c>
      <c r="P32" s="44" t="s">
        <v>175</v>
      </c>
      <c r="Q32" s="51" t="s">
        <v>497</v>
      </c>
      <c r="R32" s="46"/>
      <c r="S32" s="45">
        <f t="shared" si="2"/>
        <v>3</v>
      </c>
      <c r="T32" s="45">
        <f t="shared" si="3"/>
        <v>2</v>
      </c>
      <c r="U32" s="45">
        <f t="shared" si="4"/>
        <v>2068</v>
      </c>
      <c r="V32" s="45" t="str">
        <f>IF(OR(AND(B32&lt;&gt;"",COUNTIF(ListaCategorias,B32)=0),AND(C32&lt;&gt;"",COUNTIF(ListaEtapas,C32)=0),AND(D32&lt;&gt;"",COUNTIF(ListaTipos,D32)=0),AND(E32&lt;&gt;"",COUNTIF(ListaFactores,E32)=0),AND(I32&lt;&gt;"",COUNTIF(ListaProbabilidades,I32)=0),AND(J32&lt;&gt;"",COUNTIF(ListaImpactos,J32)=0),AND(M32&lt;&gt;"",COUNTIF(ListaProbabilidades,M32)=0),AND(N32&lt;&gt;"",COUNTIF(ListaImpactos,N32)=0)),"Valor fuera de catálogo","")</f>
        <v/>
      </c>
    </row>
    <row r="33" spans="1:22" s="3" customFormat="1" ht="75" x14ac:dyDescent="0.25">
      <c r="A33" s="43" t="s">
        <v>492</v>
      </c>
      <c r="B33" s="44" t="s">
        <v>98</v>
      </c>
      <c r="C33" s="44" t="s">
        <v>104</v>
      </c>
      <c r="D33" s="44" t="s">
        <v>153</v>
      </c>
      <c r="E33" s="44" t="s">
        <v>159</v>
      </c>
      <c r="F33" s="51" t="s">
        <v>499</v>
      </c>
      <c r="G33" s="51" t="s">
        <v>500</v>
      </c>
      <c r="H33" s="51" t="s">
        <v>501</v>
      </c>
      <c r="I33" s="44" t="s">
        <v>45</v>
      </c>
      <c r="J33" s="44" t="s">
        <v>54</v>
      </c>
      <c r="K33" s="45" t="str">
        <f t="shared" si="0"/>
        <v>Significativo</v>
      </c>
      <c r="L33" s="51" t="s">
        <v>502</v>
      </c>
      <c r="M33" s="44" t="s">
        <v>45</v>
      </c>
      <c r="N33" s="44" t="s">
        <v>52</v>
      </c>
      <c r="O33" s="45" t="str">
        <f t="shared" si="1"/>
        <v>Moderado</v>
      </c>
      <c r="P33" s="44" t="s">
        <v>173</v>
      </c>
      <c r="Q33" s="51" t="s">
        <v>503</v>
      </c>
      <c r="R33" s="46"/>
      <c r="S33" s="45">
        <f t="shared" si="2"/>
        <v>3</v>
      </c>
      <c r="T33" s="45">
        <f t="shared" si="3"/>
        <v>2</v>
      </c>
      <c r="U33" s="45">
        <f t="shared" si="4"/>
        <v>2067</v>
      </c>
      <c r="V33" s="45" t="str">
        <f>IF(OR(AND(B33&lt;&gt;"",COUNTIF(ListaCategorias,B33)=0),AND(C33&lt;&gt;"",COUNTIF(ListaEtapas,C33)=0),AND(D33&lt;&gt;"",COUNTIF(ListaTipos,D33)=0),AND(E33&lt;&gt;"",COUNTIF(ListaFactores,E33)=0),AND(I33&lt;&gt;"",COUNTIF(ListaProbabilidades,I33)=0),AND(J33&lt;&gt;"",COUNTIF(ListaImpactos,J33)=0),AND(M33&lt;&gt;"",COUNTIF(ListaProbabilidades,M33)=0),AND(N33&lt;&gt;"",COUNTIF(ListaImpactos,N33)=0)),"Valor fuera de catálogo","")</f>
        <v/>
      </c>
    </row>
    <row r="34" spans="1:22" s="3" customFormat="1" ht="75" x14ac:dyDescent="0.25">
      <c r="A34" s="43" t="s">
        <v>498</v>
      </c>
      <c r="B34" s="44" t="s">
        <v>102</v>
      </c>
      <c r="C34" s="44" t="s">
        <v>84</v>
      </c>
      <c r="D34" s="44" t="s">
        <v>129</v>
      </c>
      <c r="E34" s="44" t="s">
        <v>147</v>
      </c>
      <c r="F34" s="51" t="s">
        <v>505</v>
      </c>
      <c r="G34" s="51" t="s">
        <v>506</v>
      </c>
      <c r="H34" s="51" t="s">
        <v>507</v>
      </c>
      <c r="I34" s="44" t="s">
        <v>47</v>
      </c>
      <c r="J34" s="44" t="s">
        <v>54</v>
      </c>
      <c r="K34" s="45" t="str">
        <f t="shared" si="0"/>
        <v>Crítico</v>
      </c>
      <c r="L34" s="51" t="s">
        <v>508</v>
      </c>
      <c r="M34" s="44" t="s">
        <v>45</v>
      </c>
      <c r="N34" s="44" t="s">
        <v>54</v>
      </c>
      <c r="O34" s="45" t="str">
        <f t="shared" si="1"/>
        <v>Significativo</v>
      </c>
      <c r="P34" s="44" t="s">
        <v>191</v>
      </c>
      <c r="Q34" s="51" t="s">
        <v>509</v>
      </c>
      <c r="R34" s="46"/>
      <c r="S34" s="45">
        <f t="shared" si="2"/>
        <v>4</v>
      </c>
      <c r="T34" s="45">
        <f t="shared" si="3"/>
        <v>3</v>
      </c>
      <c r="U34" s="45">
        <f t="shared" si="4"/>
        <v>3066</v>
      </c>
      <c r="V34" s="45" t="str">
        <f>IF(OR(AND(B34&lt;&gt;"",COUNTIF(ListaCategorias,B34)=0),AND(C34&lt;&gt;"",COUNTIF(ListaEtapas,C34)=0),AND(D34&lt;&gt;"",COUNTIF(ListaTipos,D34)=0),AND(E34&lt;&gt;"",COUNTIF(ListaFactores,E34)=0),AND(I34&lt;&gt;"",COUNTIF(ListaProbabilidades,I34)=0),AND(J34&lt;&gt;"",COUNTIF(ListaImpactos,J34)=0),AND(M34&lt;&gt;"",COUNTIF(ListaProbabilidades,M34)=0),AND(N34&lt;&gt;"",COUNTIF(ListaImpactos,N34)=0)),"Valor fuera de catálogo","")</f>
        <v/>
      </c>
    </row>
    <row r="35" spans="1:22" s="3" customFormat="1" ht="75" x14ac:dyDescent="0.25">
      <c r="A35" s="43" t="s">
        <v>504</v>
      </c>
      <c r="B35" s="44" t="s">
        <v>102</v>
      </c>
      <c r="C35" s="44" t="s">
        <v>84</v>
      </c>
      <c r="D35" s="44" t="s">
        <v>137</v>
      </c>
      <c r="E35" s="44" t="s">
        <v>147</v>
      </c>
      <c r="F35" s="51" t="s">
        <v>511</v>
      </c>
      <c r="G35" s="51" t="s">
        <v>512</v>
      </c>
      <c r="H35" s="51" t="s">
        <v>513</v>
      </c>
      <c r="I35" s="44" t="s">
        <v>45</v>
      </c>
      <c r="J35" s="44" t="s">
        <v>54</v>
      </c>
      <c r="K35" s="45" t="str">
        <f t="shared" si="0"/>
        <v>Significativo</v>
      </c>
      <c r="L35" s="51" t="s">
        <v>514</v>
      </c>
      <c r="M35" s="44" t="s">
        <v>45</v>
      </c>
      <c r="N35" s="44" t="s">
        <v>54</v>
      </c>
      <c r="O35" s="45" t="str">
        <f t="shared" si="1"/>
        <v>Significativo</v>
      </c>
      <c r="P35" s="44" t="s">
        <v>185</v>
      </c>
      <c r="Q35" s="51" t="s">
        <v>515</v>
      </c>
      <c r="R35" s="46"/>
      <c r="S35" s="45">
        <f t="shared" si="2"/>
        <v>3</v>
      </c>
      <c r="T35" s="45">
        <f t="shared" si="3"/>
        <v>3</v>
      </c>
      <c r="U35" s="45">
        <f t="shared" si="4"/>
        <v>3065</v>
      </c>
      <c r="V35" s="45" t="str">
        <f>IF(OR(AND(B35&lt;&gt;"",COUNTIF(ListaCategorias,B35)=0),AND(C35&lt;&gt;"",COUNTIF(ListaEtapas,C35)=0),AND(D35&lt;&gt;"",COUNTIF(ListaTipos,D35)=0),AND(E35&lt;&gt;"",COUNTIF(ListaFactores,E35)=0),AND(I35&lt;&gt;"",COUNTIF(ListaProbabilidades,I35)=0),AND(J35&lt;&gt;"",COUNTIF(ListaImpactos,J35)=0),AND(M35&lt;&gt;"",COUNTIF(ListaProbabilidades,M35)=0),AND(N35&lt;&gt;"",COUNTIF(ListaImpactos,N35)=0)),"Valor fuera de catálogo","")</f>
        <v/>
      </c>
    </row>
    <row r="36" spans="1:22" s="3" customFormat="1" ht="75" x14ac:dyDescent="0.25">
      <c r="A36" s="43" t="s">
        <v>510</v>
      </c>
      <c r="B36" s="44" t="s">
        <v>102</v>
      </c>
      <c r="C36" s="44" t="s">
        <v>84</v>
      </c>
      <c r="D36" s="44" t="s">
        <v>145</v>
      </c>
      <c r="E36" s="44" t="s">
        <v>147</v>
      </c>
      <c r="F36" s="51" t="s">
        <v>517</v>
      </c>
      <c r="G36" s="51" t="s">
        <v>518</v>
      </c>
      <c r="H36" s="51" t="s">
        <v>519</v>
      </c>
      <c r="I36" s="44" t="s">
        <v>45</v>
      </c>
      <c r="J36" s="44" t="s">
        <v>52</v>
      </c>
      <c r="K36" s="45" t="str">
        <f t="shared" si="0"/>
        <v>Moderado</v>
      </c>
      <c r="L36" s="51" t="s">
        <v>520</v>
      </c>
      <c r="M36" s="44" t="s">
        <v>45</v>
      </c>
      <c r="N36" s="44" t="s">
        <v>50</v>
      </c>
      <c r="O36" s="45" t="str">
        <f t="shared" si="1"/>
        <v>Bajo</v>
      </c>
      <c r="P36" s="44" t="s">
        <v>179</v>
      </c>
      <c r="Q36" s="51" t="s">
        <v>521</v>
      </c>
      <c r="R36" s="46"/>
      <c r="S36" s="45">
        <f t="shared" si="2"/>
        <v>2</v>
      </c>
      <c r="T36" s="45">
        <f t="shared" si="3"/>
        <v>1</v>
      </c>
      <c r="U36" s="45">
        <f t="shared" si="4"/>
        <v>1064</v>
      </c>
      <c r="V36" s="45" t="str">
        <f>IF(OR(AND(B36&lt;&gt;"",COUNTIF(ListaCategorias,B36)=0),AND(C36&lt;&gt;"",COUNTIF(ListaEtapas,C36)=0),AND(D36&lt;&gt;"",COUNTIF(ListaTipos,D36)=0),AND(E36&lt;&gt;"",COUNTIF(ListaFactores,E36)=0),AND(I36&lt;&gt;"",COUNTIF(ListaProbabilidades,I36)=0),AND(J36&lt;&gt;"",COUNTIF(ListaImpactos,J36)=0),AND(M36&lt;&gt;"",COUNTIF(ListaProbabilidades,M36)=0),AND(N36&lt;&gt;"",COUNTIF(ListaImpactos,N36)=0)),"Valor fuera de catálogo","")</f>
        <v/>
      </c>
    </row>
    <row r="37" spans="1:22" s="3" customFormat="1" ht="75" x14ac:dyDescent="0.25">
      <c r="A37" s="43" t="s">
        <v>516</v>
      </c>
      <c r="B37" s="44" t="s">
        <v>102</v>
      </c>
      <c r="C37" s="44" t="s">
        <v>84</v>
      </c>
      <c r="D37" s="44" t="s">
        <v>169</v>
      </c>
      <c r="E37" s="44" t="s">
        <v>131</v>
      </c>
      <c r="F37" s="51" t="s">
        <v>523</v>
      </c>
      <c r="G37" s="51" t="s">
        <v>524</v>
      </c>
      <c r="H37" s="51" t="s">
        <v>525</v>
      </c>
      <c r="I37" s="44" t="s">
        <v>47</v>
      </c>
      <c r="J37" s="44" t="s">
        <v>52</v>
      </c>
      <c r="K37" s="45" t="str">
        <f t="shared" si="0"/>
        <v>Significativo</v>
      </c>
      <c r="L37" s="51" t="s">
        <v>526</v>
      </c>
      <c r="M37" s="44" t="s">
        <v>45</v>
      </c>
      <c r="N37" s="44" t="s">
        <v>52</v>
      </c>
      <c r="O37" s="45" t="str">
        <f t="shared" si="1"/>
        <v>Moderado</v>
      </c>
      <c r="P37" s="44" t="s">
        <v>193</v>
      </c>
      <c r="Q37" s="51" t="s">
        <v>527</v>
      </c>
      <c r="R37" s="46"/>
      <c r="S37" s="45">
        <f t="shared" si="2"/>
        <v>3</v>
      </c>
      <c r="T37" s="45">
        <f t="shared" si="3"/>
        <v>2</v>
      </c>
      <c r="U37" s="45">
        <f t="shared" si="4"/>
        <v>2063</v>
      </c>
      <c r="V37" s="45" t="str">
        <f>IF(OR(AND(B37&lt;&gt;"",COUNTIF(ListaCategorias,B37)=0),AND(C37&lt;&gt;"",COUNTIF(ListaEtapas,C37)=0),AND(D37&lt;&gt;"",COUNTIF(ListaTipos,D37)=0),AND(E37&lt;&gt;"",COUNTIF(ListaFactores,E37)=0),AND(I37&lt;&gt;"",COUNTIF(ListaProbabilidades,I37)=0),AND(J37&lt;&gt;"",COUNTIF(ListaImpactos,J37)=0),AND(M37&lt;&gt;"",COUNTIF(ListaProbabilidades,M37)=0),AND(N37&lt;&gt;"",COUNTIF(ListaImpactos,N37)=0)),"Valor fuera de catálogo","")</f>
        <v/>
      </c>
    </row>
    <row r="38" spans="1:22" s="3" customFormat="1" ht="75" x14ac:dyDescent="0.25">
      <c r="A38" s="43" t="s">
        <v>522</v>
      </c>
      <c r="B38" s="44" t="s">
        <v>106</v>
      </c>
      <c r="C38" s="44" t="s">
        <v>92</v>
      </c>
      <c r="D38" s="44" t="s">
        <v>133</v>
      </c>
      <c r="E38" s="44" t="s">
        <v>135</v>
      </c>
      <c r="F38" s="51" t="s">
        <v>529</v>
      </c>
      <c r="G38" s="51" t="s">
        <v>530</v>
      </c>
      <c r="H38" s="51" t="s">
        <v>531</v>
      </c>
      <c r="I38" s="44" t="s">
        <v>45</v>
      </c>
      <c r="J38" s="44" t="s">
        <v>54</v>
      </c>
      <c r="K38" s="45" t="str">
        <f t="shared" si="0"/>
        <v>Significativo</v>
      </c>
      <c r="L38" s="51" t="s">
        <v>532</v>
      </c>
      <c r="M38" s="44" t="s">
        <v>45</v>
      </c>
      <c r="N38" s="44" t="s">
        <v>52</v>
      </c>
      <c r="O38" s="45" t="str">
        <f t="shared" si="1"/>
        <v>Moderado</v>
      </c>
      <c r="P38" s="44" t="s">
        <v>187</v>
      </c>
      <c r="Q38" s="51" t="s">
        <v>533</v>
      </c>
      <c r="R38" s="46"/>
      <c r="S38" s="45">
        <f t="shared" si="2"/>
        <v>3</v>
      </c>
      <c r="T38" s="45">
        <f t="shared" si="3"/>
        <v>2</v>
      </c>
      <c r="U38" s="45">
        <f t="shared" si="4"/>
        <v>2062</v>
      </c>
      <c r="V38" s="45" t="str">
        <f>IF(OR(AND(B38&lt;&gt;"",COUNTIF(ListaCategorias,B38)=0),AND(C38&lt;&gt;"",COUNTIF(ListaEtapas,C38)=0),AND(D38&lt;&gt;"",COUNTIF(ListaTipos,D38)=0),AND(E38&lt;&gt;"",COUNTIF(ListaFactores,E38)=0),AND(I38&lt;&gt;"",COUNTIF(ListaProbabilidades,I38)=0),AND(J38&lt;&gt;"",COUNTIF(ListaImpactos,J38)=0),AND(M38&lt;&gt;"",COUNTIF(ListaProbabilidades,M38)=0),AND(N38&lt;&gt;"",COUNTIF(ListaImpactos,N38)=0)),"Valor fuera de catálogo","")</f>
        <v/>
      </c>
    </row>
    <row r="39" spans="1:22" s="3" customFormat="1" ht="75" x14ac:dyDescent="0.25">
      <c r="A39" s="43" t="s">
        <v>528</v>
      </c>
      <c r="B39" s="44" t="s">
        <v>106</v>
      </c>
      <c r="C39" s="44" t="s">
        <v>92</v>
      </c>
      <c r="D39" s="44" t="s">
        <v>137</v>
      </c>
      <c r="E39" s="44" t="s">
        <v>135</v>
      </c>
      <c r="F39" s="51" t="s">
        <v>535</v>
      </c>
      <c r="G39" s="51" t="s">
        <v>536</v>
      </c>
      <c r="H39" s="51" t="s">
        <v>537</v>
      </c>
      <c r="I39" s="44" t="s">
        <v>45</v>
      </c>
      <c r="J39" s="44" t="s">
        <v>54</v>
      </c>
      <c r="K39" s="45" t="str">
        <f t="shared" si="0"/>
        <v>Significativo</v>
      </c>
      <c r="L39" s="51" t="s">
        <v>538</v>
      </c>
      <c r="M39" s="44" t="s">
        <v>45</v>
      </c>
      <c r="N39" s="44" t="s">
        <v>54</v>
      </c>
      <c r="O39" s="45" t="str">
        <f t="shared" si="1"/>
        <v>Significativo</v>
      </c>
      <c r="P39" s="44" t="s">
        <v>187</v>
      </c>
      <c r="Q39" s="51" t="s">
        <v>539</v>
      </c>
      <c r="R39" s="46"/>
      <c r="S39" s="45">
        <f t="shared" si="2"/>
        <v>3</v>
      </c>
      <c r="T39" s="45">
        <f t="shared" si="3"/>
        <v>3</v>
      </c>
      <c r="U39" s="45">
        <f t="shared" si="4"/>
        <v>3061</v>
      </c>
      <c r="V39" s="45" t="str">
        <f>IF(OR(AND(B39&lt;&gt;"",COUNTIF(ListaCategorias,B39)=0),AND(C39&lt;&gt;"",COUNTIF(ListaEtapas,C39)=0),AND(D39&lt;&gt;"",COUNTIF(ListaTipos,D39)=0),AND(E39&lt;&gt;"",COUNTIF(ListaFactores,E39)=0),AND(I39&lt;&gt;"",COUNTIF(ListaProbabilidades,I39)=0),AND(J39&lt;&gt;"",COUNTIF(ListaImpactos,J39)=0),AND(M39&lt;&gt;"",COUNTIF(ListaProbabilidades,M39)=0),AND(N39&lt;&gt;"",COUNTIF(ListaImpactos,N39)=0)),"Valor fuera de catálogo","")</f>
        <v/>
      </c>
    </row>
    <row r="40" spans="1:22" s="3" customFormat="1" ht="75" x14ac:dyDescent="0.25">
      <c r="A40" s="43" t="s">
        <v>534</v>
      </c>
      <c r="B40" s="44" t="s">
        <v>106</v>
      </c>
      <c r="C40" s="44" t="s">
        <v>80</v>
      </c>
      <c r="D40" s="44" t="s">
        <v>169</v>
      </c>
      <c r="E40" s="44" t="s">
        <v>155</v>
      </c>
      <c r="F40" s="51" t="s">
        <v>541</v>
      </c>
      <c r="G40" s="51" t="s">
        <v>542</v>
      </c>
      <c r="H40" s="51" t="s">
        <v>543</v>
      </c>
      <c r="I40" s="44" t="s">
        <v>45</v>
      </c>
      <c r="J40" s="44" t="s">
        <v>54</v>
      </c>
      <c r="K40" s="45" t="str">
        <f t="shared" si="0"/>
        <v>Significativo</v>
      </c>
      <c r="L40" s="51" t="s">
        <v>544</v>
      </c>
      <c r="M40" s="44" t="s">
        <v>45</v>
      </c>
      <c r="N40" s="44" t="s">
        <v>52</v>
      </c>
      <c r="O40" s="45" t="str">
        <f t="shared" si="1"/>
        <v>Moderado</v>
      </c>
      <c r="P40" s="44" t="s">
        <v>185</v>
      </c>
      <c r="Q40" s="51" t="s">
        <v>545</v>
      </c>
      <c r="R40" s="46"/>
      <c r="S40" s="45">
        <f t="shared" si="2"/>
        <v>3</v>
      </c>
      <c r="T40" s="45">
        <f t="shared" si="3"/>
        <v>2</v>
      </c>
      <c r="U40" s="45">
        <f t="shared" si="4"/>
        <v>2060</v>
      </c>
      <c r="V40" s="45" t="str">
        <f>IF(OR(AND(B40&lt;&gt;"",COUNTIF(ListaCategorias,B40)=0),AND(C40&lt;&gt;"",COUNTIF(ListaEtapas,C40)=0),AND(D40&lt;&gt;"",COUNTIF(ListaTipos,D40)=0),AND(E40&lt;&gt;"",COUNTIF(ListaFactores,E40)=0),AND(I40&lt;&gt;"",COUNTIF(ListaProbabilidades,I40)=0),AND(J40&lt;&gt;"",COUNTIF(ListaImpactos,J40)=0),AND(M40&lt;&gt;"",COUNTIF(ListaProbabilidades,M40)=0),AND(N40&lt;&gt;"",COUNTIF(ListaImpactos,N40)=0)),"Valor fuera de catálogo","")</f>
        <v/>
      </c>
    </row>
    <row r="41" spans="1:22" s="3" customFormat="1" ht="90" x14ac:dyDescent="0.25">
      <c r="A41" s="43" t="s">
        <v>540</v>
      </c>
      <c r="B41" s="44" t="s">
        <v>106</v>
      </c>
      <c r="C41" s="44" t="s">
        <v>96</v>
      </c>
      <c r="D41" s="44" t="s">
        <v>137</v>
      </c>
      <c r="E41" s="44" t="s">
        <v>159</v>
      </c>
      <c r="F41" s="51" t="s">
        <v>458</v>
      </c>
      <c r="G41" s="51" t="s">
        <v>693</v>
      </c>
      <c r="H41" s="51" t="s">
        <v>459</v>
      </c>
      <c r="I41" s="44" t="s">
        <v>47</v>
      </c>
      <c r="J41" s="44" t="s">
        <v>54</v>
      </c>
      <c r="K41" s="45" t="str">
        <f t="shared" si="0"/>
        <v>Crítico</v>
      </c>
      <c r="L41" s="51" t="s">
        <v>460</v>
      </c>
      <c r="M41" s="44" t="s">
        <v>45</v>
      </c>
      <c r="N41" s="44" t="s">
        <v>54</v>
      </c>
      <c r="O41" s="45" t="str">
        <f t="shared" si="1"/>
        <v>Significativo</v>
      </c>
      <c r="P41" s="44" t="s">
        <v>187</v>
      </c>
      <c r="Q41" s="51" t="s">
        <v>461</v>
      </c>
      <c r="R41" s="46"/>
      <c r="S41" s="45">
        <f t="shared" si="2"/>
        <v>4</v>
      </c>
      <c r="T41" s="45">
        <f t="shared" si="3"/>
        <v>3</v>
      </c>
      <c r="U41" s="45">
        <f t="shared" si="4"/>
        <v>3059</v>
      </c>
      <c r="V41" s="45" t="str">
        <f>IF(OR(AND(B41&lt;&gt;"",COUNTIF(ListaCategorias,B41)=0),AND(C41&lt;&gt;"",COUNTIF(ListaEtapas,C41)=0),AND(D41&lt;&gt;"",COUNTIF(ListaTipos,D41)=0),AND(E41&lt;&gt;"",COUNTIF(ListaFactores,E41)=0),AND(I41&lt;&gt;"",COUNTIF(ListaProbabilidades,I41)=0),AND(J41&lt;&gt;"",COUNTIF(ListaImpactos,J41)=0),AND(M41&lt;&gt;"",COUNTIF(ListaProbabilidades,M41)=0),AND(N41&lt;&gt;"",COUNTIF(ListaImpactos,N41)=0)),"Valor fuera de catálogo","")</f>
        <v/>
      </c>
    </row>
    <row r="42" spans="1:22" s="3" customFormat="1" ht="75" x14ac:dyDescent="0.25">
      <c r="A42" s="43" t="s">
        <v>546</v>
      </c>
      <c r="B42" s="44" t="s">
        <v>110</v>
      </c>
      <c r="C42" s="44" t="s">
        <v>88</v>
      </c>
      <c r="D42" s="44" t="s">
        <v>169</v>
      </c>
      <c r="E42" s="44" t="s">
        <v>139</v>
      </c>
      <c r="F42" s="51" t="s">
        <v>547</v>
      </c>
      <c r="G42" s="51" t="s">
        <v>548</v>
      </c>
      <c r="H42" s="51" t="s">
        <v>549</v>
      </c>
      <c r="I42" s="44" t="s">
        <v>47</v>
      </c>
      <c r="J42" s="44" t="s">
        <v>54</v>
      </c>
      <c r="K42" s="45" t="str">
        <f t="shared" ref="K42:K69" si="5">IF(OR(I42="",J42=""),"",IFERROR(INDEX(MatrizCalificacion,MATCH(I42,EscalaProbabilidadMatriz,0),MATCH(J42,EscalaImpactoMatriz,0)),""))</f>
        <v>Crítico</v>
      </c>
      <c r="L42" s="51"/>
      <c r="M42" s="44" t="s">
        <v>47</v>
      </c>
      <c r="N42" s="44" t="s">
        <v>54</v>
      </c>
      <c r="O42" s="45" t="str">
        <f t="shared" ref="O42:O69" si="6">IF(OR(M42="",N42=""),"",IFERROR(INDEX(MatrizCalificacion,MATCH(M42,EscalaProbabilidadMatriz,0),MATCH(N42,EscalaImpactoMatriz,0)),""))</f>
        <v>Crítico</v>
      </c>
      <c r="P42" s="44" t="s">
        <v>173</v>
      </c>
      <c r="Q42" s="51" t="s">
        <v>550</v>
      </c>
      <c r="R42" s="46"/>
      <c r="S42" s="45">
        <f t="shared" ref="S42:S69" si="7">IF(K42="","",IFERROR(INDEX(PrioridadesNiveles,MATCH(K42,ListaNiveles,0)),""))</f>
        <v>4</v>
      </c>
      <c r="T42" s="45">
        <f t="shared" ref="T42:T69" si="8">IF(O42="","",IFERROR(INDEX(PrioridadesNiveles,MATCH(O42,ListaNiveles,0)),""))</f>
        <v>4</v>
      </c>
      <c r="U42" s="45">
        <f t="shared" ref="U42:U69" si="9">IF(T42="","",T42*1000+(100-ROW()))</f>
        <v>4058</v>
      </c>
      <c r="V42" s="45" t="str">
        <f>IF(OR(AND(B42&lt;&gt;"",COUNTIF(ListaCategorias,B42)=0),AND(C42&lt;&gt;"",COUNTIF(ListaEtapas,C42)=0),AND(D42&lt;&gt;"",COUNTIF(ListaTipos,D42)=0),AND(E42&lt;&gt;"",COUNTIF(ListaFactores,E42)=0),AND(I42&lt;&gt;"",COUNTIF(ListaProbabilidades,I42)=0),AND(J42&lt;&gt;"",COUNTIF(ListaImpactos,J42)=0),AND(M42&lt;&gt;"",COUNTIF(ListaProbabilidades,M42)=0),AND(N42&lt;&gt;"",COUNTIF(ListaImpactos,N42)=0)),"Valor fuera de catálogo","")</f>
        <v/>
      </c>
    </row>
    <row r="43" spans="1:22" s="3" customFormat="1" ht="90" x14ac:dyDescent="0.25">
      <c r="A43" s="43" t="s">
        <v>551</v>
      </c>
      <c r="B43" s="44" t="s">
        <v>110</v>
      </c>
      <c r="C43" s="44" t="s">
        <v>108</v>
      </c>
      <c r="D43" s="44" t="s">
        <v>129</v>
      </c>
      <c r="E43" s="44" t="s">
        <v>143</v>
      </c>
      <c r="F43" s="51" t="s">
        <v>552</v>
      </c>
      <c r="G43" s="51" t="s">
        <v>553</v>
      </c>
      <c r="H43" s="51" t="s">
        <v>554</v>
      </c>
      <c r="I43" s="44" t="s">
        <v>45</v>
      </c>
      <c r="J43" s="44" t="s">
        <v>54</v>
      </c>
      <c r="K43" s="45" t="str">
        <f t="shared" si="5"/>
        <v>Significativo</v>
      </c>
      <c r="L43" s="51" t="s">
        <v>555</v>
      </c>
      <c r="M43" s="44" t="s">
        <v>45</v>
      </c>
      <c r="N43" s="44" t="s">
        <v>52</v>
      </c>
      <c r="O43" s="45" t="str">
        <f t="shared" si="6"/>
        <v>Moderado</v>
      </c>
      <c r="P43" s="44" t="s">
        <v>187</v>
      </c>
      <c r="Q43" s="51" t="s">
        <v>556</v>
      </c>
      <c r="R43" s="46"/>
      <c r="S43" s="45">
        <f t="shared" si="7"/>
        <v>3</v>
      </c>
      <c r="T43" s="45">
        <f t="shared" si="8"/>
        <v>2</v>
      </c>
      <c r="U43" s="45">
        <f t="shared" si="9"/>
        <v>2057</v>
      </c>
      <c r="V43" s="45" t="str">
        <f>IF(OR(AND(B43&lt;&gt;"",COUNTIF(ListaCategorias,B43)=0),AND(C43&lt;&gt;"",COUNTIF(ListaEtapas,C43)=0),AND(D43&lt;&gt;"",COUNTIF(ListaTipos,D43)=0),AND(E43&lt;&gt;"",COUNTIF(ListaFactores,E43)=0),AND(I43&lt;&gt;"",COUNTIF(ListaProbabilidades,I43)=0),AND(J43&lt;&gt;"",COUNTIF(ListaImpactos,J43)=0),AND(M43&lt;&gt;"",COUNTIF(ListaProbabilidades,M43)=0),AND(N43&lt;&gt;"",COUNTIF(ListaImpactos,N43)=0)),"Valor fuera de catálogo","")</f>
        <v/>
      </c>
    </row>
    <row r="44" spans="1:22" s="3" customFormat="1" ht="75" x14ac:dyDescent="0.25">
      <c r="A44" s="43" t="s">
        <v>557</v>
      </c>
      <c r="B44" s="44" t="s">
        <v>110</v>
      </c>
      <c r="C44" s="44" t="s">
        <v>88</v>
      </c>
      <c r="D44" s="44" t="s">
        <v>141</v>
      </c>
      <c r="E44" s="44" t="s">
        <v>167</v>
      </c>
      <c r="F44" s="51" t="s">
        <v>558</v>
      </c>
      <c r="G44" s="51" t="s">
        <v>559</v>
      </c>
      <c r="H44" s="51" t="s">
        <v>560</v>
      </c>
      <c r="I44" s="44" t="s">
        <v>45</v>
      </c>
      <c r="J44" s="44" t="s">
        <v>54</v>
      </c>
      <c r="K44" s="45" t="str">
        <f t="shared" si="5"/>
        <v>Significativo</v>
      </c>
      <c r="L44" s="51" t="s">
        <v>561</v>
      </c>
      <c r="M44" s="44" t="s">
        <v>45</v>
      </c>
      <c r="N44" s="44" t="s">
        <v>52</v>
      </c>
      <c r="O44" s="45" t="str">
        <f t="shared" si="6"/>
        <v>Moderado</v>
      </c>
      <c r="P44" s="44" t="s">
        <v>183</v>
      </c>
      <c r="Q44" s="51" t="s">
        <v>562</v>
      </c>
      <c r="R44" s="46"/>
      <c r="S44" s="45">
        <f t="shared" si="7"/>
        <v>3</v>
      </c>
      <c r="T44" s="45">
        <f t="shared" si="8"/>
        <v>2</v>
      </c>
      <c r="U44" s="45">
        <f t="shared" si="9"/>
        <v>2056</v>
      </c>
      <c r="V44" s="45" t="str">
        <f>IF(OR(AND(B44&lt;&gt;"",COUNTIF(ListaCategorias,B44)=0),AND(C44&lt;&gt;"",COUNTIF(ListaEtapas,C44)=0),AND(D44&lt;&gt;"",COUNTIF(ListaTipos,D44)=0),AND(E44&lt;&gt;"",COUNTIF(ListaFactores,E44)=0),AND(I44&lt;&gt;"",COUNTIF(ListaProbabilidades,I44)=0),AND(J44&lt;&gt;"",COUNTIF(ListaImpactos,J44)=0),AND(M44&lt;&gt;"",COUNTIF(ListaProbabilidades,M44)=0),AND(N44&lt;&gt;"",COUNTIF(ListaImpactos,N44)=0)),"Valor fuera de catálogo","")</f>
        <v/>
      </c>
    </row>
    <row r="45" spans="1:22" s="3" customFormat="1" ht="75" x14ac:dyDescent="0.25">
      <c r="A45" s="43" t="s">
        <v>563</v>
      </c>
      <c r="B45" s="44" t="s">
        <v>110</v>
      </c>
      <c r="C45" s="44" t="s">
        <v>88</v>
      </c>
      <c r="D45" s="44" t="s">
        <v>129</v>
      </c>
      <c r="E45" s="44" t="s">
        <v>139</v>
      </c>
      <c r="F45" s="51" t="s">
        <v>564</v>
      </c>
      <c r="G45" s="51" t="s">
        <v>565</v>
      </c>
      <c r="H45" s="51" t="s">
        <v>566</v>
      </c>
      <c r="I45" s="44" t="s">
        <v>45</v>
      </c>
      <c r="J45" s="44" t="s">
        <v>52</v>
      </c>
      <c r="K45" s="45" t="str">
        <f t="shared" si="5"/>
        <v>Moderado</v>
      </c>
      <c r="L45" s="51" t="s">
        <v>567</v>
      </c>
      <c r="M45" s="44" t="s">
        <v>45</v>
      </c>
      <c r="N45" s="44" t="s">
        <v>50</v>
      </c>
      <c r="O45" s="45" t="str">
        <f t="shared" si="6"/>
        <v>Bajo</v>
      </c>
      <c r="P45" s="44" t="s">
        <v>173</v>
      </c>
      <c r="Q45" s="51" t="s">
        <v>568</v>
      </c>
      <c r="R45" s="46"/>
      <c r="S45" s="45">
        <f t="shared" si="7"/>
        <v>2</v>
      </c>
      <c r="T45" s="45">
        <f t="shared" si="8"/>
        <v>1</v>
      </c>
      <c r="U45" s="45">
        <f t="shared" si="9"/>
        <v>1055</v>
      </c>
      <c r="V45" s="45" t="str">
        <f>IF(OR(AND(B45&lt;&gt;"",COUNTIF(ListaCategorias,B45)=0),AND(C45&lt;&gt;"",COUNTIF(ListaEtapas,C45)=0),AND(D45&lt;&gt;"",COUNTIF(ListaTipos,D45)=0),AND(E45&lt;&gt;"",COUNTIF(ListaFactores,E45)=0),AND(I45&lt;&gt;"",COUNTIF(ListaProbabilidades,I45)=0),AND(J45&lt;&gt;"",COUNTIF(ListaImpactos,J45)=0),AND(M45&lt;&gt;"",COUNTIF(ListaProbabilidades,M45)=0),AND(N45&lt;&gt;"",COUNTIF(ListaImpactos,N45)=0)),"Valor fuera de catálogo","")</f>
        <v/>
      </c>
    </row>
    <row r="46" spans="1:22" s="3" customFormat="1" ht="75" x14ac:dyDescent="0.25">
      <c r="A46" s="43" t="s">
        <v>569</v>
      </c>
      <c r="B46" s="44" t="s">
        <v>114</v>
      </c>
      <c r="C46" s="44" t="s">
        <v>84</v>
      </c>
      <c r="D46" s="44" t="s">
        <v>169</v>
      </c>
      <c r="E46" s="44" t="s">
        <v>163</v>
      </c>
      <c r="F46" s="51" t="s">
        <v>570</v>
      </c>
      <c r="G46" s="51" t="s">
        <v>571</v>
      </c>
      <c r="H46" s="51" t="s">
        <v>572</v>
      </c>
      <c r="I46" s="44" t="s">
        <v>47</v>
      </c>
      <c r="J46" s="44" t="s">
        <v>54</v>
      </c>
      <c r="K46" s="45" t="str">
        <f t="shared" si="5"/>
        <v>Crítico</v>
      </c>
      <c r="L46" s="51" t="s">
        <v>573</v>
      </c>
      <c r="M46" s="44" t="s">
        <v>45</v>
      </c>
      <c r="N46" s="44" t="s">
        <v>54</v>
      </c>
      <c r="O46" s="45" t="str">
        <f t="shared" si="6"/>
        <v>Significativo</v>
      </c>
      <c r="P46" s="44" t="s">
        <v>191</v>
      </c>
      <c r="Q46" s="51" t="s">
        <v>574</v>
      </c>
      <c r="R46" s="46"/>
      <c r="S46" s="45">
        <f t="shared" si="7"/>
        <v>4</v>
      </c>
      <c r="T46" s="45">
        <f t="shared" si="8"/>
        <v>3</v>
      </c>
      <c r="U46" s="45">
        <f t="shared" si="9"/>
        <v>3054</v>
      </c>
      <c r="V46" s="45" t="str">
        <f>IF(OR(AND(B46&lt;&gt;"",COUNTIF(ListaCategorias,B46)=0),AND(C46&lt;&gt;"",COUNTIF(ListaEtapas,C46)=0),AND(D46&lt;&gt;"",COUNTIF(ListaTipos,D46)=0),AND(E46&lt;&gt;"",COUNTIF(ListaFactores,E46)=0),AND(I46&lt;&gt;"",COUNTIF(ListaProbabilidades,I46)=0),AND(J46&lt;&gt;"",COUNTIF(ListaImpactos,J46)=0),AND(M46&lt;&gt;"",COUNTIF(ListaProbabilidades,M46)=0),AND(N46&lt;&gt;"",COUNTIF(ListaImpactos,N46)=0)),"Valor fuera de catálogo","")</f>
        <v/>
      </c>
    </row>
    <row r="47" spans="1:22" s="3" customFormat="1" ht="90" x14ac:dyDescent="0.25">
      <c r="A47" s="43" t="s">
        <v>575</v>
      </c>
      <c r="B47" s="44" t="s">
        <v>114</v>
      </c>
      <c r="C47" s="44" t="s">
        <v>84</v>
      </c>
      <c r="D47" s="44" t="s">
        <v>129</v>
      </c>
      <c r="E47" s="44" t="s">
        <v>163</v>
      </c>
      <c r="F47" s="51" t="s">
        <v>576</v>
      </c>
      <c r="G47" s="51" t="s">
        <v>577</v>
      </c>
      <c r="H47" s="51" t="s">
        <v>578</v>
      </c>
      <c r="I47" s="44" t="s">
        <v>45</v>
      </c>
      <c r="J47" s="44" t="s">
        <v>52</v>
      </c>
      <c r="K47" s="45" t="str">
        <f t="shared" si="5"/>
        <v>Moderado</v>
      </c>
      <c r="L47" s="51" t="s">
        <v>579</v>
      </c>
      <c r="M47" s="44" t="s">
        <v>45</v>
      </c>
      <c r="N47" s="44" t="s">
        <v>52</v>
      </c>
      <c r="O47" s="45" t="str">
        <f t="shared" si="6"/>
        <v>Moderado</v>
      </c>
      <c r="P47" s="44" t="s">
        <v>191</v>
      </c>
      <c r="Q47" s="51" t="s">
        <v>580</v>
      </c>
      <c r="R47" s="46"/>
      <c r="S47" s="45">
        <f t="shared" si="7"/>
        <v>2</v>
      </c>
      <c r="T47" s="45">
        <f t="shared" si="8"/>
        <v>2</v>
      </c>
      <c r="U47" s="45">
        <f t="shared" si="9"/>
        <v>2053</v>
      </c>
      <c r="V47" s="45" t="str">
        <f>IF(OR(AND(B47&lt;&gt;"",COUNTIF(ListaCategorias,B47)=0),AND(C47&lt;&gt;"",COUNTIF(ListaEtapas,C47)=0),AND(D47&lt;&gt;"",COUNTIF(ListaTipos,D47)=0),AND(E47&lt;&gt;"",COUNTIF(ListaFactores,E47)=0),AND(I47&lt;&gt;"",COUNTIF(ListaProbabilidades,I47)=0),AND(J47&lt;&gt;"",COUNTIF(ListaImpactos,J47)=0),AND(M47&lt;&gt;"",COUNTIF(ListaProbabilidades,M47)=0),AND(N47&lt;&gt;"",COUNTIF(ListaImpactos,N47)=0)),"Valor fuera de catálogo","")</f>
        <v/>
      </c>
    </row>
    <row r="48" spans="1:22" s="3" customFormat="1" ht="90" x14ac:dyDescent="0.25">
      <c r="A48" s="43" t="s">
        <v>581</v>
      </c>
      <c r="B48" s="44" t="s">
        <v>114</v>
      </c>
      <c r="C48" s="44" t="s">
        <v>84</v>
      </c>
      <c r="D48" s="44" t="s">
        <v>137</v>
      </c>
      <c r="E48" s="44" t="s">
        <v>135</v>
      </c>
      <c r="F48" s="51" t="s">
        <v>582</v>
      </c>
      <c r="G48" s="51" t="s">
        <v>583</v>
      </c>
      <c r="H48" s="51" t="s">
        <v>584</v>
      </c>
      <c r="I48" s="44" t="s">
        <v>45</v>
      </c>
      <c r="J48" s="44" t="s">
        <v>54</v>
      </c>
      <c r="K48" s="45" t="str">
        <f t="shared" si="5"/>
        <v>Significativo</v>
      </c>
      <c r="L48" s="51" t="s">
        <v>585</v>
      </c>
      <c r="M48" s="44" t="s">
        <v>45</v>
      </c>
      <c r="N48" s="44" t="s">
        <v>52</v>
      </c>
      <c r="O48" s="45" t="str">
        <f t="shared" si="6"/>
        <v>Moderado</v>
      </c>
      <c r="P48" s="44" t="s">
        <v>191</v>
      </c>
      <c r="Q48" s="51" t="s">
        <v>586</v>
      </c>
      <c r="R48" s="46"/>
      <c r="S48" s="45">
        <f t="shared" si="7"/>
        <v>3</v>
      </c>
      <c r="T48" s="45">
        <f t="shared" si="8"/>
        <v>2</v>
      </c>
      <c r="U48" s="45">
        <f t="shared" si="9"/>
        <v>2052</v>
      </c>
      <c r="V48" s="45" t="str">
        <f>IF(OR(AND(B48&lt;&gt;"",COUNTIF(ListaCategorias,B48)=0),AND(C48&lt;&gt;"",COUNTIF(ListaEtapas,C48)=0),AND(D48&lt;&gt;"",COUNTIF(ListaTipos,D48)=0),AND(E48&lt;&gt;"",COUNTIF(ListaFactores,E48)=0),AND(I48&lt;&gt;"",COUNTIF(ListaProbabilidades,I48)=0),AND(J48&lt;&gt;"",COUNTIF(ListaImpactos,J48)=0),AND(M48&lt;&gt;"",COUNTIF(ListaProbabilidades,M48)=0),AND(N48&lt;&gt;"",COUNTIF(ListaImpactos,N48)=0)),"Valor fuera de catálogo","")</f>
        <v/>
      </c>
    </row>
    <row r="49" spans="1:22" s="3" customFormat="1" ht="75" x14ac:dyDescent="0.25">
      <c r="A49" s="43" t="s">
        <v>587</v>
      </c>
      <c r="B49" s="44" t="s">
        <v>114</v>
      </c>
      <c r="C49" s="44" t="s">
        <v>116</v>
      </c>
      <c r="D49" s="44" t="s">
        <v>165</v>
      </c>
      <c r="E49" s="44" t="s">
        <v>131</v>
      </c>
      <c r="F49" s="51" t="s">
        <v>588</v>
      </c>
      <c r="G49" s="51" t="s">
        <v>589</v>
      </c>
      <c r="H49" s="51" t="s">
        <v>590</v>
      </c>
      <c r="I49" s="44" t="s">
        <v>45</v>
      </c>
      <c r="J49" s="44" t="s">
        <v>54</v>
      </c>
      <c r="K49" s="45" t="str">
        <f t="shared" si="5"/>
        <v>Significativo</v>
      </c>
      <c r="L49" s="51" t="s">
        <v>591</v>
      </c>
      <c r="M49" s="44" t="s">
        <v>45</v>
      </c>
      <c r="N49" s="44" t="s">
        <v>52</v>
      </c>
      <c r="O49" s="45" t="str">
        <f t="shared" si="6"/>
        <v>Moderado</v>
      </c>
      <c r="P49" s="44" t="s">
        <v>191</v>
      </c>
      <c r="Q49" s="51" t="s">
        <v>592</v>
      </c>
      <c r="R49" s="46"/>
      <c r="S49" s="45">
        <f t="shared" si="7"/>
        <v>3</v>
      </c>
      <c r="T49" s="45">
        <f t="shared" si="8"/>
        <v>2</v>
      </c>
      <c r="U49" s="45">
        <f t="shared" si="9"/>
        <v>2051</v>
      </c>
      <c r="V49" s="45" t="str">
        <f>IF(OR(AND(B49&lt;&gt;"",COUNTIF(ListaCategorias,B49)=0),AND(C49&lt;&gt;"",COUNTIF(ListaEtapas,C49)=0),AND(D49&lt;&gt;"",COUNTIF(ListaTipos,D49)=0),AND(E49&lt;&gt;"",COUNTIF(ListaFactores,E49)=0),AND(I49&lt;&gt;"",COUNTIF(ListaProbabilidades,I49)=0),AND(J49&lt;&gt;"",COUNTIF(ListaImpactos,J49)=0),AND(M49&lt;&gt;"",COUNTIF(ListaProbabilidades,M49)=0),AND(N49&lt;&gt;"",COUNTIF(ListaImpactos,N49)=0)),"Valor fuera de catálogo","")</f>
        <v/>
      </c>
    </row>
    <row r="50" spans="1:22" s="3" customFormat="1" ht="75" x14ac:dyDescent="0.25">
      <c r="A50" s="43" t="s">
        <v>593</v>
      </c>
      <c r="B50" s="44" t="s">
        <v>118</v>
      </c>
      <c r="C50" s="44" t="s">
        <v>84</v>
      </c>
      <c r="D50" s="44" t="s">
        <v>129</v>
      </c>
      <c r="E50" s="44" t="s">
        <v>167</v>
      </c>
      <c r="F50" s="51" t="s">
        <v>594</v>
      </c>
      <c r="G50" s="51" t="s">
        <v>595</v>
      </c>
      <c r="H50" s="51" t="s">
        <v>596</v>
      </c>
      <c r="I50" s="44" t="s">
        <v>47</v>
      </c>
      <c r="J50" s="44" t="s">
        <v>54</v>
      </c>
      <c r="K50" s="45" t="str">
        <f t="shared" si="5"/>
        <v>Crítico</v>
      </c>
      <c r="L50" s="51" t="s">
        <v>597</v>
      </c>
      <c r="M50" s="44" t="s">
        <v>45</v>
      </c>
      <c r="N50" s="44" t="s">
        <v>54</v>
      </c>
      <c r="O50" s="45" t="str">
        <f t="shared" si="6"/>
        <v>Significativo</v>
      </c>
      <c r="P50" s="44" t="s">
        <v>185</v>
      </c>
      <c r="Q50" s="51" t="s">
        <v>598</v>
      </c>
      <c r="R50" s="46"/>
      <c r="S50" s="45">
        <f t="shared" si="7"/>
        <v>4</v>
      </c>
      <c r="T50" s="45">
        <f t="shared" si="8"/>
        <v>3</v>
      </c>
      <c r="U50" s="45">
        <f t="shared" si="9"/>
        <v>3050</v>
      </c>
      <c r="V50" s="45" t="str">
        <f>IF(OR(AND(B50&lt;&gt;"",COUNTIF(ListaCategorias,B50)=0),AND(C50&lt;&gt;"",COUNTIF(ListaEtapas,C50)=0),AND(D50&lt;&gt;"",COUNTIF(ListaTipos,D50)=0),AND(E50&lt;&gt;"",COUNTIF(ListaFactores,E50)=0),AND(I50&lt;&gt;"",COUNTIF(ListaProbabilidades,I50)=0),AND(J50&lt;&gt;"",COUNTIF(ListaImpactos,J50)=0),AND(M50&lt;&gt;"",COUNTIF(ListaProbabilidades,M50)=0),AND(N50&lt;&gt;"",COUNTIF(ListaImpactos,N50)=0)),"Valor fuera de catálogo","")</f>
        <v/>
      </c>
    </row>
    <row r="51" spans="1:22" s="3" customFormat="1" ht="75" x14ac:dyDescent="0.25">
      <c r="A51" s="43" t="s">
        <v>599</v>
      </c>
      <c r="B51" s="44" t="s">
        <v>118</v>
      </c>
      <c r="C51" s="44" t="s">
        <v>84</v>
      </c>
      <c r="D51" s="44" t="s">
        <v>161</v>
      </c>
      <c r="E51" s="44" t="s">
        <v>167</v>
      </c>
      <c r="F51" s="51" t="s">
        <v>600</v>
      </c>
      <c r="G51" s="51" t="s">
        <v>601</v>
      </c>
      <c r="H51" s="51" t="s">
        <v>602</v>
      </c>
      <c r="I51" s="44" t="s">
        <v>45</v>
      </c>
      <c r="J51" s="44" t="s">
        <v>54</v>
      </c>
      <c r="K51" s="45" t="str">
        <f t="shared" si="5"/>
        <v>Significativo</v>
      </c>
      <c r="L51" s="51" t="s">
        <v>603</v>
      </c>
      <c r="M51" s="44" t="s">
        <v>45</v>
      </c>
      <c r="N51" s="44" t="s">
        <v>52</v>
      </c>
      <c r="O51" s="45" t="str">
        <f t="shared" si="6"/>
        <v>Moderado</v>
      </c>
      <c r="P51" s="44" t="s">
        <v>183</v>
      </c>
      <c r="Q51" s="51" t="s">
        <v>604</v>
      </c>
      <c r="R51" s="46"/>
      <c r="S51" s="45">
        <f t="shared" si="7"/>
        <v>3</v>
      </c>
      <c r="T51" s="45">
        <f t="shared" si="8"/>
        <v>2</v>
      </c>
      <c r="U51" s="45">
        <f t="shared" si="9"/>
        <v>2049</v>
      </c>
      <c r="V51" s="45" t="str">
        <f>IF(OR(AND(B51&lt;&gt;"",COUNTIF(ListaCategorias,B51)=0),AND(C51&lt;&gt;"",COUNTIF(ListaEtapas,C51)=0),AND(D51&lt;&gt;"",COUNTIF(ListaTipos,D51)=0),AND(E51&lt;&gt;"",COUNTIF(ListaFactores,E51)=0),AND(I51&lt;&gt;"",COUNTIF(ListaProbabilidades,I51)=0),AND(J51&lt;&gt;"",COUNTIF(ListaImpactos,J51)=0),AND(M51&lt;&gt;"",COUNTIF(ListaProbabilidades,M51)=0),AND(N51&lt;&gt;"",COUNTIF(ListaImpactos,N51)=0)),"Valor fuera de catálogo","")</f>
        <v/>
      </c>
    </row>
    <row r="52" spans="1:22" s="3" customFormat="1" ht="75" x14ac:dyDescent="0.25">
      <c r="A52" s="43" t="s">
        <v>605</v>
      </c>
      <c r="B52" s="44" t="s">
        <v>118</v>
      </c>
      <c r="C52" s="44" t="s">
        <v>84</v>
      </c>
      <c r="D52" s="44" t="s">
        <v>137</v>
      </c>
      <c r="E52" s="44" t="s">
        <v>159</v>
      </c>
      <c r="F52" s="51" t="s">
        <v>606</v>
      </c>
      <c r="G52" s="51" t="s">
        <v>607</v>
      </c>
      <c r="H52" s="51" t="s">
        <v>608</v>
      </c>
      <c r="I52" s="44" t="s">
        <v>47</v>
      </c>
      <c r="J52" s="44" t="s">
        <v>52</v>
      </c>
      <c r="K52" s="45" t="str">
        <f t="shared" si="5"/>
        <v>Significativo</v>
      </c>
      <c r="L52" s="51" t="s">
        <v>609</v>
      </c>
      <c r="M52" s="44" t="s">
        <v>45</v>
      </c>
      <c r="N52" s="44" t="s">
        <v>52</v>
      </c>
      <c r="O52" s="45" t="str">
        <f t="shared" si="6"/>
        <v>Moderado</v>
      </c>
      <c r="P52" s="44" t="s">
        <v>173</v>
      </c>
      <c r="Q52" s="51" t="s">
        <v>610</v>
      </c>
      <c r="R52" s="46"/>
      <c r="S52" s="45">
        <f t="shared" si="7"/>
        <v>3</v>
      </c>
      <c r="T52" s="45">
        <f t="shared" si="8"/>
        <v>2</v>
      </c>
      <c r="U52" s="45">
        <f t="shared" si="9"/>
        <v>2048</v>
      </c>
      <c r="V52" s="45" t="str">
        <f>IF(OR(AND(B52&lt;&gt;"",COUNTIF(ListaCategorias,B52)=0),AND(C52&lt;&gt;"",COUNTIF(ListaEtapas,C52)=0),AND(D52&lt;&gt;"",COUNTIF(ListaTipos,D52)=0),AND(E52&lt;&gt;"",COUNTIF(ListaFactores,E52)=0),AND(I52&lt;&gt;"",COUNTIF(ListaProbabilidades,I52)=0),AND(J52&lt;&gt;"",COUNTIF(ListaImpactos,J52)=0),AND(M52&lt;&gt;"",COUNTIF(ListaProbabilidades,M52)=0),AND(N52&lt;&gt;"",COUNTIF(ListaImpactos,N52)=0)),"Valor fuera de catálogo","")</f>
        <v/>
      </c>
    </row>
    <row r="53" spans="1:22" s="3" customFormat="1" ht="90" x14ac:dyDescent="0.25">
      <c r="A53" s="43" t="s">
        <v>611</v>
      </c>
      <c r="B53" s="44" t="s">
        <v>118</v>
      </c>
      <c r="C53" s="44" t="s">
        <v>120</v>
      </c>
      <c r="D53" s="44" t="s">
        <v>141</v>
      </c>
      <c r="E53" s="44" t="s">
        <v>151</v>
      </c>
      <c r="F53" s="51" t="s">
        <v>612</v>
      </c>
      <c r="G53" s="51" t="s">
        <v>613</v>
      </c>
      <c r="H53" s="51" t="s">
        <v>614</v>
      </c>
      <c r="I53" s="44" t="s">
        <v>45</v>
      </c>
      <c r="J53" s="44" t="s">
        <v>54</v>
      </c>
      <c r="K53" s="45" t="str">
        <f t="shared" si="5"/>
        <v>Significativo</v>
      </c>
      <c r="L53" s="51" t="s">
        <v>615</v>
      </c>
      <c r="M53" s="44" t="s">
        <v>45</v>
      </c>
      <c r="N53" s="44" t="s">
        <v>52</v>
      </c>
      <c r="O53" s="45" t="str">
        <f t="shared" si="6"/>
        <v>Moderado</v>
      </c>
      <c r="P53" s="44" t="s">
        <v>181</v>
      </c>
      <c r="Q53" s="51" t="s">
        <v>616</v>
      </c>
      <c r="R53" s="46"/>
      <c r="S53" s="45">
        <f t="shared" si="7"/>
        <v>3</v>
      </c>
      <c r="T53" s="45">
        <f t="shared" si="8"/>
        <v>2</v>
      </c>
      <c r="U53" s="45">
        <f t="shared" si="9"/>
        <v>2047</v>
      </c>
      <c r="V53" s="45" t="str">
        <f>IF(OR(AND(B53&lt;&gt;"",COUNTIF(ListaCategorias,B53)=0),AND(C53&lt;&gt;"",COUNTIF(ListaEtapas,C53)=0),AND(D53&lt;&gt;"",COUNTIF(ListaTipos,D53)=0),AND(E53&lt;&gt;"",COUNTIF(ListaFactores,E53)=0),AND(I53&lt;&gt;"",COUNTIF(ListaProbabilidades,I53)=0),AND(J53&lt;&gt;"",COUNTIF(ListaImpactos,J53)=0),AND(M53&lt;&gt;"",COUNTIF(ListaProbabilidades,M53)=0),AND(N53&lt;&gt;"",COUNTIF(ListaImpactos,N53)=0)),"Valor fuera de catálogo","")</f>
        <v/>
      </c>
    </row>
    <row r="54" spans="1:22" s="3" customFormat="1" ht="90" x14ac:dyDescent="0.25">
      <c r="A54" s="43" t="s">
        <v>617</v>
      </c>
      <c r="B54" s="44" t="s">
        <v>122</v>
      </c>
      <c r="C54" s="44" t="s">
        <v>112</v>
      </c>
      <c r="D54" s="44" t="s">
        <v>169</v>
      </c>
      <c r="E54" s="44" t="s">
        <v>159</v>
      </c>
      <c r="F54" s="51" t="s">
        <v>618</v>
      </c>
      <c r="G54" s="51" t="s">
        <v>619</v>
      </c>
      <c r="H54" s="51" t="s">
        <v>620</v>
      </c>
      <c r="I54" s="44" t="s">
        <v>45</v>
      </c>
      <c r="J54" s="44" t="s">
        <v>54</v>
      </c>
      <c r="K54" s="45" t="str">
        <f t="shared" si="5"/>
        <v>Significativo</v>
      </c>
      <c r="L54" s="51" t="s">
        <v>621</v>
      </c>
      <c r="M54" s="44" t="s">
        <v>45</v>
      </c>
      <c r="N54" s="44" t="s">
        <v>52</v>
      </c>
      <c r="O54" s="45" t="str">
        <f t="shared" si="6"/>
        <v>Moderado</v>
      </c>
      <c r="P54" s="44" t="s">
        <v>173</v>
      </c>
      <c r="Q54" s="51" t="s">
        <v>622</v>
      </c>
      <c r="R54" s="46"/>
      <c r="S54" s="45">
        <f t="shared" si="7"/>
        <v>3</v>
      </c>
      <c r="T54" s="45">
        <f t="shared" si="8"/>
        <v>2</v>
      </c>
      <c r="U54" s="45">
        <f t="shared" si="9"/>
        <v>2046</v>
      </c>
      <c r="V54" s="45" t="str">
        <f>IF(OR(AND(B54&lt;&gt;"",COUNTIF(ListaCategorias,B54)=0),AND(C54&lt;&gt;"",COUNTIF(ListaEtapas,C54)=0),AND(D54&lt;&gt;"",COUNTIF(ListaTipos,D54)=0),AND(E54&lt;&gt;"",COUNTIF(ListaFactores,E54)=0),AND(I54&lt;&gt;"",COUNTIF(ListaProbabilidades,I54)=0),AND(J54&lt;&gt;"",COUNTIF(ListaImpactos,J54)=0),AND(M54&lt;&gt;"",COUNTIF(ListaProbabilidades,M54)=0),AND(N54&lt;&gt;"",COUNTIF(ListaImpactos,N54)=0)),"Valor fuera de catálogo","")</f>
        <v/>
      </c>
    </row>
    <row r="55" spans="1:22" s="3" customFormat="1" ht="90" x14ac:dyDescent="0.25">
      <c r="A55" s="43" t="s">
        <v>623</v>
      </c>
      <c r="B55" s="44" t="s">
        <v>122</v>
      </c>
      <c r="C55" s="44" t="s">
        <v>112</v>
      </c>
      <c r="D55" s="44" t="s">
        <v>137</v>
      </c>
      <c r="E55" s="44" t="s">
        <v>143</v>
      </c>
      <c r="F55" s="51" t="s">
        <v>624</v>
      </c>
      <c r="G55" s="51" t="s">
        <v>625</v>
      </c>
      <c r="H55" s="51" t="s">
        <v>626</v>
      </c>
      <c r="I55" s="44" t="s">
        <v>45</v>
      </c>
      <c r="J55" s="44" t="s">
        <v>54</v>
      </c>
      <c r="K55" s="45" t="str">
        <f t="shared" si="5"/>
        <v>Significativo</v>
      </c>
      <c r="L55" s="51"/>
      <c r="M55" s="44" t="s">
        <v>45</v>
      </c>
      <c r="N55" s="44" t="s">
        <v>54</v>
      </c>
      <c r="O55" s="45" t="str">
        <f t="shared" si="6"/>
        <v>Significativo</v>
      </c>
      <c r="P55" s="44" t="s">
        <v>187</v>
      </c>
      <c r="Q55" s="51" t="s">
        <v>627</v>
      </c>
      <c r="R55" s="46"/>
      <c r="S55" s="45">
        <f t="shared" si="7"/>
        <v>3</v>
      </c>
      <c r="T55" s="45">
        <f t="shared" si="8"/>
        <v>3</v>
      </c>
      <c r="U55" s="45">
        <f t="shared" si="9"/>
        <v>3045</v>
      </c>
      <c r="V55" s="45" t="str">
        <f>IF(OR(AND(B55&lt;&gt;"",COUNTIF(ListaCategorias,B55)=0),AND(C55&lt;&gt;"",COUNTIF(ListaEtapas,C55)=0),AND(D55&lt;&gt;"",COUNTIF(ListaTipos,D55)=0),AND(E55&lt;&gt;"",COUNTIF(ListaFactores,E55)=0),AND(I55&lt;&gt;"",COUNTIF(ListaProbabilidades,I55)=0),AND(J55&lt;&gt;"",COUNTIF(ListaImpactos,J55)=0),AND(M55&lt;&gt;"",COUNTIF(ListaProbabilidades,M55)=0),AND(N55&lt;&gt;"",COUNTIF(ListaImpactos,N55)=0)),"Valor fuera de catálogo","")</f>
        <v/>
      </c>
    </row>
    <row r="56" spans="1:22" s="3" customFormat="1" ht="90" x14ac:dyDescent="0.25">
      <c r="A56" s="43" t="s">
        <v>628</v>
      </c>
      <c r="B56" s="44" t="s">
        <v>122</v>
      </c>
      <c r="C56" s="44" t="s">
        <v>116</v>
      </c>
      <c r="D56" s="44" t="s">
        <v>133</v>
      </c>
      <c r="E56" s="44" t="s">
        <v>139</v>
      </c>
      <c r="F56" s="51" t="s">
        <v>629</v>
      </c>
      <c r="G56" s="51" t="s">
        <v>630</v>
      </c>
      <c r="H56" s="51" t="s">
        <v>631</v>
      </c>
      <c r="I56" s="44" t="s">
        <v>45</v>
      </c>
      <c r="J56" s="44" t="s">
        <v>52</v>
      </c>
      <c r="K56" s="45" t="str">
        <f t="shared" si="5"/>
        <v>Moderado</v>
      </c>
      <c r="L56" s="51" t="s">
        <v>632</v>
      </c>
      <c r="M56" s="44" t="s">
        <v>45</v>
      </c>
      <c r="N56" s="44" t="s">
        <v>50</v>
      </c>
      <c r="O56" s="45" t="str">
        <f t="shared" si="6"/>
        <v>Bajo</v>
      </c>
      <c r="P56" s="44" t="s">
        <v>189</v>
      </c>
      <c r="Q56" s="51" t="s">
        <v>633</v>
      </c>
      <c r="R56" s="46"/>
      <c r="S56" s="45">
        <f t="shared" si="7"/>
        <v>2</v>
      </c>
      <c r="T56" s="45">
        <f t="shared" si="8"/>
        <v>1</v>
      </c>
      <c r="U56" s="45">
        <f t="shared" si="9"/>
        <v>1044</v>
      </c>
      <c r="V56" s="45" t="str">
        <f>IF(OR(AND(B56&lt;&gt;"",COUNTIF(ListaCategorias,B56)=0),AND(C56&lt;&gt;"",COUNTIF(ListaEtapas,C56)=0),AND(D56&lt;&gt;"",COUNTIF(ListaTipos,D56)=0),AND(E56&lt;&gt;"",COUNTIF(ListaFactores,E56)=0),AND(I56&lt;&gt;"",COUNTIF(ListaProbabilidades,I56)=0),AND(J56&lt;&gt;"",COUNTIF(ListaImpactos,J56)=0),AND(M56&lt;&gt;"",COUNTIF(ListaProbabilidades,M56)=0),AND(N56&lt;&gt;"",COUNTIF(ListaImpactos,N56)=0)),"Valor fuera de catálogo","")</f>
        <v/>
      </c>
    </row>
    <row r="57" spans="1:22" s="3" customFormat="1" ht="105" x14ac:dyDescent="0.25">
      <c r="A57" s="43" t="s">
        <v>634</v>
      </c>
      <c r="B57" s="44" t="s">
        <v>122</v>
      </c>
      <c r="C57" s="44" t="s">
        <v>112</v>
      </c>
      <c r="D57" s="44" t="s">
        <v>169</v>
      </c>
      <c r="E57" s="44" t="s">
        <v>155</v>
      </c>
      <c r="F57" s="51" t="s">
        <v>694</v>
      </c>
      <c r="G57" s="51" t="s">
        <v>695</v>
      </c>
      <c r="H57" s="51" t="s">
        <v>696</v>
      </c>
      <c r="I57" s="44" t="s">
        <v>45</v>
      </c>
      <c r="J57" s="44" t="s">
        <v>52</v>
      </c>
      <c r="K57" s="45" t="str">
        <f t="shared" si="5"/>
        <v>Moderado</v>
      </c>
      <c r="L57" s="51" t="s">
        <v>697</v>
      </c>
      <c r="M57" s="44" t="s">
        <v>45</v>
      </c>
      <c r="N57" s="44" t="s">
        <v>50</v>
      </c>
      <c r="O57" s="45" t="str">
        <f t="shared" si="6"/>
        <v>Bajo</v>
      </c>
      <c r="P57" s="44" t="s">
        <v>193</v>
      </c>
      <c r="Q57" s="51" t="s">
        <v>698</v>
      </c>
      <c r="R57" s="46"/>
      <c r="S57" s="45">
        <f t="shared" si="7"/>
        <v>2</v>
      </c>
      <c r="T57" s="45">
        <f t="shared" si="8"/>
        <v>1</v>
      </c>
      <c r="U57" s="45">
        <f t="shared" si="9"/>
        <v>1043</v>
      </c>
      <c r="V57" s="45" t="str">
        <f>IF(OR(AND(B57&lt;&gt;"",COUNTIF(ListaCategorias,B57)=0),AND(C57&lt;&gt;"",COUNTIF(ListaEtapas,C57)=0),AND(D57&lt;&gt;"",COUNTIF(ListaTipos,D57)=0),AND(E57&lt;&gt;"",COUNTIF(ListaFactores,E57)=0),AND(I57&lt;&gt;"",COUNTIF(ListaProbabilidades,I57)=0),AND(J57&lt;&gt;"",COUNTIF(ListaImpactos,J57)=0),AND(M57&lt;&gt;"",COUNTIF(ListaProbabilidades,M57)=0),AND(N57&lt;&gt;"",COUNTIF(ListaImpactos,N57)=0)),"Valor fuera de catálogo","")</f>
        <v/>
      </c>
    </row>
    <row r="58" spans="1:22" s="3" customFormat="1" ht="75" x14ac:dyDescent="0.25">
      <c r="A58" s="43" t="s">
        <v>640</v>
      </c>
      <c r="B58" s="44" t="s">
        <v>124</v>
      </c>
      <c r="C58" s="44" t="s">
        <v>108</v>
      </c>
      <c r="D58" s="44" t="s">
        <v>169</v>
      </c>
      <c r="E58" s="44" t="s">
        <v>131</v>
      </c>
      <c r="F58" s="51" t="s">
        <v>635</v>
      </c>
      <c r="G58" s="51" t="s">
        <v>636</v>
      </c>
      <c r="H58" s="51" t="s">
        <v>637</v>
      </c>
      <c r="I58" s="44" t="s">
        <v>45</v>
      </c>
      <c r="J58" s="44" t="s">
        <v>54</v>
      </c>
      <c r="K58" s="45" t="str">
        <f t="shared" si="5"/>
        <v>Significativo</v>
      </c>
      <c r="L58" s="51" t="s">
        <v>638</v>
      </c>
      <c r="M58" s="44" t="s">
        <v>45</v>
      </c>
      <c r="N58" s="44" t="s">
        <v>52</v>
      </c>
      <c r="O58" s="45" t="str">
        <f t="shared" si="6"/>
        <v>Moderado</v>
      </c>
      <c r="P58" s="44" t="s">
        <v>189</v>
      </c>
      <c r="Q58" s="51" t="s">
        <v>639</v>
      </c>
      <c r="R58" s="46"/>
      <c r="S58" s="45">
        <f t="shared" si="7"/>
        <v>3</v>
      </c>
      <c r="T58" s="45">
        <f t="shared" si="8"/>
        <v>2</v>
      </c>
      <c r="U58" s="45">
        <f t="shared" si="9"/>
        <v>2042</v>
      </c>
      <c r="V58" s="45" t="str">
        <f>IF(OR(AND(B58&lt;&gt;"",COUNTIF(ListaCategorias,B58)=0),AND(C58&lt;&gt;"",COUNTIF(ListaEtapas,C58)=0),AND(D58&lt;&gt;"",COUNTIF(ListaTipos,D58)=0),AND(E58&lt;&gt;"",COUNTIF(ListaFactores,E58)=0),AND(I58&lt;&gt;"",COUNTIF(ListaProbabilidades,I58)=0),AND(J58&lt;&gt;"",COUNTIF(ListaImpactos,J58)=0),AND(M58&lt;&gt;"",COUNTIF(ListaProbabilidades,M58)=0),AND(N58&lt;&gt;"",COUNTIF(ListaImpactos,N58)=0)),"Valor fuera de catálogo","")</f>
        <v/>
      </c>
    </row>
    <row r="59" spans="1:22" s="3" customFormat="1" ht="90" x14ac:dyDescent="0.25">
      <c r="A59" s="43" t="s">
        <v>646</v>
      </c>
      <c r="B59" s="44" t="s">
        <v>124</v>
      </c>
      <c r="C59" s="44" t="s">
        <v>116</v>
      </c>
      <c r="D59" s="44" t="s">
        <v>133</v>
      </c>
      <c r="E59" s="44" t="s">
        <v>143</v>
      </c>
      <c r="F59" s="51" t="s">
        <v>641</v>
      </c>
      <c r="G59" s="51" t="s">
        <v>642</v>
      </c>
      <c r="H59" s="51" t="s">
        <v>643</v>
      </c>
      <c r="I59" s="44" t="s">
        <v>45</v>
      </c>
      <c r="J59" s="44" t="s">
        <v>54</v>
      </c>
      <c r="K59" s="45" t="str">
        <f t="shared" si="5"/>
        <v>Significativo</v>
      </c>
      <c r="L59" s="51" t="s">
        <v>644</v>
      </c>
      <c r="M59" s="44" t="s">
        <v>45</v>
      </c>
      <c r="N59" s="44" t="s">
        <v>52</v>
      </c>
      <c r="O59" s="45" t="str">
        <f t="shared" si="6"/>
        <v>Moderado</v>
      </c>
      <c r="P59" s="44" t="s">
        <v>195</v>
      </c>
      <c r="Q59" s="51" t="s">
        <v>645</v>
      </c>
      <c r="R59" s="46"/>
      <c r="S59" s="45">
        <f t="shared" si="7"/>
        <v>3</v>
      </c>
      <c r="T59" s="45">
        <f t="shared" si="8"/>
        <v>2</v>
      </c>
      <c r="U59" s="45">
        <f t="shared" si="9"/>
        <v>2041</v>
      </c>
      <c r="V59" s="45" t="str">
        <f>IF(OR(AND(B59&lt;&gt;"",COUNTIF(ListaCategorias,B59)=0),AND(C59&lt;&gt;"",COUNTIF(ListaEtapas,C59)=0),AND(D59&lt;&gt;"",COUNTIF(ListaTipos,D59)=0),AND(E59&lt;&gt;"",COUNTIF(ListaFactores,E59)=0),AND(I59&lt;&gt;"",COUNTIF(ListaProbabilidades,I59)=0),AND(J59&lt;&gt;"",COUNTIF(ListaImpactos,J59)=0),AND(M59&lt;&gt;"",COUNTIF(ListaProbabilidades,M59)=0),AND(N59&lt;&gt;"",COUNTIF(ListaImpactos,N59)=0)),"Valor fuera de catálogo","")</f>
        <v/>
      </c>
    </row>
    <row r="60" spans="1:22" s="3" customFormat="1" ht="90" x14ac:dyDescent="0.25">
      <c r="A60" s="43" t="s">
        <v>652</v>
      </c>
      <c r="B60" s="44" t="s">
        <v>124</v>
      </c>
      <c r="C60" s="44" t="s">
        <v>116</v>
      </c>
      <c r="D60" s="44" t="s">
        <v>129</v>
      </c>
      <c r="E60" s="44" t="s">
        <v>135</v>
      </c>
      <c r="F60" s="51" t="s">
        <v>647</v>
      </c>
      <c r="G60" s="51" t="s">
        <v>648</v>
      </c>
      <c r="H60" s="51" t="s">
        <v>649</v>
      </c>
      <c r="I60" s="44" t="s">
        <v>45</v>
      </c>
      <c r="J60" s="44" t="s">
        <v>54</v>
      </c>
      <c r="K60" s="45" t="str">
        <f t="shared" si="5"/>
        <v>Significativo</v>
      </c>
      <c r="L60" s="51" t="s">
        <v>650</v>
      </c>
      <c r="M60" s="44" t="s">
        <v>45</v>
      </c>
      <c r="N60" s="44" t="s">
        <v>52</v>
      </c>
      <c r="O60" s="45" t="str">
        <f t="shared" si="6"/>
        <v>Moderado</v>
      </c>
      <c r="P60" s="44" t="s">
        <v>179</v>
      </c>
      <c r="Q60" s="51" t="s">
        <v>651</v>
      </c>
      <c r="R60" s="46"/>
      <c r="S60" s="45">
        <f t="shared" si="7"/>
        <v>3</v>
      </c>
      <c r="T60" s="45">
        <f t="shared" si="8"/>
        <v>2</v>
      </c>
      <c r="U60" s="45">
        <f t="shared" si="9"/>
        <v>2040</v>
      </c>
      <c r="V60" s="45" t="str">
        <f>IF(OR(AND(B60&lt;&gt;"",COUNTIF(ListaCategorias,B60)=0),AND(C60&lt;&gt;"",COUNTIF(ListaEtapas,C60)=0),AND(D60&lt;&gt;"",COUNTIF(ListaTipos,D60)=0),AND(E60&lt;&gt;"",COUNTIF(ListaFactores,E60)=0),AND(I60&lt;&gt;"",COUNTIF(ListaProbabilidades,I60)=0),AND(J60&lt;&gt;"",COUNTIF(ListaImpactos,J60)=0),AND(M60&lt;&gt;"",COUNTIF(ListaProbabilidades,M60)=0),AND(N60&lt;&gt;"",COUNTIF(ListaImpactos,N60)=0)),"Valor fuera de catálogo","")</f>
        <v/>
      </c>
    </row>
    <row r="61" spans="1:22" s="3" customFormat="1" ht="135" x14ac:dyDescent="0.25">
      <c r="A61" s="43" t="s">
        <v>653</v>
      </c>
      <c r="B61" s="44" t="s">
        <v>124</v>
      </c>
      <c r="C61" s="44" t="s">
        <v>120</v>
      </c>
      <c r="D61" s="44" t="s">
        <v>169</v>
      </c>
      <c r="E61" s="44" t="s">
        <v>163</v>
      </c>
      <c r="F61" s="51" t="s">
        <v>699</v>
      </c>
      <c r="G61" s="51" t="s">
        <v>700</v>
      </c>
      <c r="H61" s="51" t="s">
        <v>701</v>
      </c>
      <c r="I61" s="44" t="s">
        <v>45</v>
      </c>
      <c r="J61" s="44" t="s">
        <v>54</v>
      </c>
      <c r="K61" s="45" t="str">
        <f t="shared" si="5"/>
        <v>Significativo</v>
      </c>
      <c r="L61" s="51" t="s">
        <v>702</v>
      </c>
      <c r="M61" s="44" t="s">
        <v>45</v>
      </c>
      <c r="N61" s="44" t="s">
        <v>52</v>
      </c>
      <c r="O61" s="45" t="str">
        <f t="shared" si="6"/>
        <v>Moderado</v>
      </c>
      <c r="P61" s="44" t="s">
        <v>189</v>
      </c>
      <c r="Q61" s="51" t="s">
        <v>703</v>
      </c>
      <c r="R61" s="46"/>
      <c r="S61" s="45">
        <f t="shared" si="7"/>
        <v>3</v>
      </c>
      <c r="T61" s="45">
        <f t="shared" si="8"/>
        <v>2</v>
      </c>
      <c r="U61" s="45">
        <f t="shared" si="9"/>
        <v>2039</v>
      </c>
      <c r="V61" s="45" t="str">
        <f>IF(OR(AND(B61&lt;&gt;"",COUNTIF(ListaCategorias,B61)=0),AND(C61&lt;&gt;"",COUNTIF(ListaEtapas,C61)=0),AND(D61&lt;&gt;"",COUNTIF(ListaTipos,D61)=0),AND(E61&lt;&gt;"",COUNTIF(ListaFactores,E61)=0),AND(I61&lt;&gt;"",COUNTIF(ListaProbabilidades,I61)=0),AND(J61&lt;&gt;"",COUNTIF(ListaImpactos,J61)=0),AND(M61&lt;&gt;"",COUNTIF(ListaProbabilidades,M61)=0),AND(N61&lt;&gt;"",COUNTIF(ListaImpactos,N61)=0)),"Valor fuera de catálogo","")</f>
        <v/>
      </c>
    </row>
    <row r="62" spans="1:22" s="3" customFormat="1" ht="18" customHeight="1" x14ac:dyDescent="0.25">
      <c r="A62" s="43" t="s">
        <v>654</v>
      </c>
      <c r="B62" s="44"/>
      <c r="C62" s="44"/>
      <c r="D62" s="44"/>
      <c r="E62" s="44"/>
      <c r="F62" s="51"/>
      <c r="G62" s="51"/>
      <c r="H62" s="51"/>
      <c r="I62" s="44"/>
      <c r="J62" s="44"/>
      <c r="K62" s="45" t="str">
        <f t="shared" si="5"/>
        <v/>
      </c>
      <c r="L62" s="51"/>
      <c r="M62" s="44"/>
      <c r="N62" s="44"/>
      <c r="O62" s="45" t="str">
        <f t="shared" si="6"/>
        <v/>
      </c>
      <c r="P62" s="44"/>
      <c r="Q62" s="51"/>
      <c r="R62" s="46"/>
      <c r="S62" s="45" t="str">
        <f t="shared" si="7"/>
        <v/>
      </c>
      <c r="T62" s="45" t="str">
        <f t="shared" si="8"/>
        <v/>
      </c>
      <c r="U62" s="45" t="str">
        <f t="shared" si="9"/>
        <v/>
      </c>
      <c r="V62" s="45" t="str">
        <f>IF(OR(AND(B62&lt;&gt;"",COUNTIF(ListaCategorias,B62)=0),AND(C62&lt;&gt;"",COUNTIF(ListaEtapas,C62)=0),AND(D62&lt;&gt;"",COUNTIF(ListaTipos,D62)=0),AND(E62&lt;&gt;"",COUNTIF(ListaFactores,E62)=0),AND(I62&lt;&gt;"",COUNTIF(ListaProbabilidades,I62)=0),AND(J62&lt;&gt;"",COUNTIF(ListaImpactos,J62)=0),AND(M62&lt;&gt;"",COUNTIF(ListaProbabilidades,M62)=0),AND(N62&lt;&gt;"",COUNTIF(ListaImpactos,N62)=0)),"Valor fuera de catálogo","")</f>
        <v/>
      </c>
    </row>
    <row r="63" spans="1:22" s="3" customFormat="1" ht="18" customHeight="1" x14ac:dyDescent="0.25">
      <c r="A63" s="43" t="s">
        <v>655</v>
      </c>
      <c r="B63" s="44"/>
      <c r="C63" s="44"/>
      <c r="D63" s="44"/>
      <c r="E63" s="44"/>
      <c r="F63" s="51"/>
      <c r="G63" s="51"/>
      <c r="H63" s="51"/>
      <c r="I63" s="44"/>
      <c r="J63" s="44"/>
      <c r="K63" s="45" t="str">
        <f t="shared" si="5"/>
        <v/>
      </c>
      <c r="L63" s="51"/>
      <c r="M63" s="44"/>
      <c r="N63" s="44"/>
      <c r="O63" s="45" t="str">
        <f t="shared" si="6"/>
        <v/>
      </c>
      <c r="P63" s="44"/>
      <c r="Q63" s="51"/>
      <c r="R63" s="46"/>
      <c r="S63" s="45" t="str">
        <f t="shared" si="7"/>
        <v/>
      </c>
      <c r="T63" s="45" t="str">
        <f t="shared" si="8"/>
        <v/>
      </c>
      <c r="U63" s="45" t="str">
        <f t="shared" si="9"/>
        <v/>
      </c>
      <c r="V63" s="45" t="str">
        <f>IF(OR(AND(B63&lt;&gt;"",COUNTIF(ListaCategorias,B63)=0),AND(C63&lt;&gt;"",COUNTIF(ListaEtapas,C63)=0),AND(D63&lt;&gt;"",COUNTIF(ListaTipos,D63)=0),AND(E63&lt;&gt;"",COUNTIF(ListaFactores,E63)=0),AND(I63&lt;&gt;"",COUNTIF(ListaProbabilidades,I63)=0),AND(J63&lt;&gt;"",COUNTIF(ListaImpactos,J63)=0),AND(M63&lt;&gt;"",COUNTIF(ListaProbabilidades,M63)=0),AND(N63&lt;&gt;"",COUNTIF(ListaImpactos,N63)=0)),"Valor fuera de catálogo","")</f>
        <v/>
      </c>
    </row>
    <row r="64" spans="1:22" s="3" customFormat="1" ht="18" customHeight="1" x14ac:dyDescent="0.25">
      <c r="A64" s="43" t="s">
        <v>656</v>
      </c>
      <c r="B64" s="44"/>
      <c r="C64" s="44"/>
      <c r="D64" s="44"/>
      <c r="E64" s="44"/>
      <c r="F64" s="51"/>
      <c r="G64" s="51"/>
      <c r="H64" s="51"/>
      <c r="I64" s="44"/>
      <c r="J64" s="44"/>
      <c r="K64" s="45" t="str">
        <f t="shared" si="5"/>
        <v/>
      </c>
      <c r="L64" s="51"/>
      <c r="M64" s="44"/>
      <c r="N64" s="44"/>
      <c r="O64" s="45" t="str">
        <f t="shared" si="6"/>
        <v/>
      </c>
      <c r="P64" s="44"/>
      <c r="Q64" s="51"/>
      <c r="R64" s="46"/>
      <c r="S64" s="45" t="str">
        <f t="shared" si="7"/>
        <v/>
      </c>
      <c r="T64" s="45" t="str">
        <f t="shared" si="8"/>
        <v/>
      </c>
      <c r="U64" s="45" t="str">
        <f t="shared" si="9"/>
        <v/>
      </c>
      <c r="V64" s="45" t="str">
        <f>IF(OR(AND(B64&lt;&gt;"",COUNTIF(ListaCategorias,B64)=0),AND(C64&lt;&gt;"",COUNTIF(ListaEtapas,C64)=0),AND(D64&lt;&gt;"",COUNTIF(ListaTipos,D64)=0),AND(E64&lt;&gt;"",COUNTIF(ListaFactores,E64)=0),AND(I64&lt;&gt;"",COUNTIF(ListaProbabilidades,I64)=0),AND(J64&lt;&gt;"",COUNTIF(ListaImpactos,J64)=0),AND(M64&lt;&gt;"",COUNTIF(ListaProbabilidades,M64)=0),AND(N64&lt;&gt;"",COUNTIF(ListaImpactos,N64)=0)),"Valor fuera de catálogo","")</f>
        <v/>
      </c>
    </row>
    <row r="65" spans="1:22" s="3" customFormat="1" ht="18" customHeight="1" x14ac:dyDescent="0.25">
      <c r="A65" s="43" t="s">
        <v>657</v>
      </c>
      <c r="B65" s="44"/>
      <c r="C65" s="44"/>
      <c r="D65" s="44"/>
      <c r="E65" s="44"/>
      <c r="F65" s="51"/>
      <c r="G65" s="51"/>
      <c r="H65" s="51"/>
      <c r="I65" s="44"/>
      <c r="J65" s="44"/>
      <c r="K65" s="45" t="str">
        <f t="shared" si="5"/>
        <v/>
      </c>
      <c r="L65" s="51"/>
      <c r="M65" s="44"/>
      <c r="N65" s="44"/>
      <c r="O65" s="45" t="str">
        <f t="shared" si="6"/>
        <v/>
      </c>
      <c r="P65" s="44"/>
      <c r="Q65" s="51"/>
      <c r="R65" s="46"/>
      <c r="S65" s="45" t="str">
        <f t="shared" si="7"/>
        <v/>
      </c>
      <c r="T65" s="45" t="str">
        <f t="shared" si="8"/>
        <v/>
      </c>
      <c r="U65" s="45" t="str">
        <f t="shared" si="9"/>
        <v/>
      </c>
      <c r="V65" s="45" t="str">
        <f>IF(OR(AND(B65&lt;&gt;"",COUNTIF(ListaCategorias,B65)=0),AND(C65&lt;&gt;"",COUNTIF(ListaEtapas,C65)=0),AND(D65&lt;&gt;"",COUNTIF(ListaTipos,D65)=0),AND(E65&lt;&gt;"",COUNTIF(ListaFactores,E65)=0),AND(I65&lt;&gt;"",COUNTIF(ListaProbabilidades,I65)=0),AND(J65&lt;&gt;"",COUNTIF(ListaImpactos,J65)=0),AND(M65&lt;&gt;"",COUNTIF(ListaProbabilidades,M65)=0),AND(N65&lt;&gt;"",COUNTIF(ListaImpactos,N65)=0)),"Valor fuera de catálogo","")</f>
        <v/>
      </c>
    </row>
    <row r="66" spans="1:22" s="3" customFormat="1" ht="18" customHeight="1" x14ac:dyDescent="0.25">
      <c r="A66" s="43" t="s">
        <v>658</v>
      </c>
      <c r="B66" s="44"/>
      <c r="C66" s="44"/>
      <c r="D66" s="44"/>
      <c r="E66" s="44"/>
      <c r="F66" s="51"/>
      <c r="G66" s="51"/>
      <c r="H66" s="51"/>
      <c r="I66" s="44"/>
      <c r="J66" s="44"/>
      <c r="K66" s="45" t="str">
        <f t="shared" si="5"/>
        <v/>
      </c>
      <c r="L66" s="51"/>
      <c r="M66" s="44"/>
      <c r="N66" s="44"/>
      <c r="O66" s="45" t="str">
        <f t="shared" si="6"/>
        <v/>
      </c>
      <c r="P66" s="44"/>
      <c r="Q66" s="51"/>
      <c r="R66" s="46"/>
      <c r="S66" s="45" t="str">
        <f t="shared" si="7"/>
        <v/>
      </c>
      <c r="T66" s="45" t="str">
        <f t="shared" si="8"/>
        <v/>
      </c>
      <c r="U66" s="45" t="str">
        <f t="shared" si="9"/>
        <v/>
      </c>
      <c r="V66" s="45" t="str">
        <f>IF(OR(AND(B66&lt;&gt;"",COUNTIF(ListaCategorias,B66)=0),AND(C66&lt;&gt;"",COUNTIF(ListaEtapas,C66)=0),AND(D66&lt;&gt;"",COUNTIF(ListaTipos,D66)=0),AND(E66&lt;&gt;"",COUNTIF(ListaFactores,E66)=0),AND(I66&lt;&gt;"",COUNTIF(ListaProbabilidades,I66)=0),AND(J66&lt;&gt;"",COUNTIF(ListaImpactos,J66)=0),AND(M66&lt;&gt;"",COUNTIF(ListaProbabilidades,M66)=0),AND(N66&lt;&gt;"",COUNTIF(ListaImpactos,N66)=0)),"Valor fuera de catálogo","")</f>
        <v/>
      </c>
    </row>
    <row r="67" spans="1:22" s="3" customFormat="1" ht="18" customHeight="1" x14ac:dyDescent="0.25">
      <c r="A67" s="43" t="s">
        <v>659</v>
      </c>
      <c r="B67" s="44"/>
      <c r="C67" s="44"/>
      <c r="D67" s="44"/>
      <c r="E67" s="44"/>
      <c r="F67" s="51"/>
      <c r="G67" s="51"/>
      <c r="H67" s="51"/>
      <c r="I67" s="44"/>
      <c r="J67" s="44"/>
      <c r="K67" s="45" t="str">
        <f t="shared" si="5"/>
        <v/>
      </c>
      <c r="L67" s="51"/>
      <c r="M67" s="44"/>
      <c r="N67" s="44"/>
      <c r="O67" s="45" t="str">
        <f t="shared" si="6"/>
        <v/>
      </c>
      <c r="P67" s="44"/>
      <c r="Q67" s="51"/>
      <c r="R67" s="46"/>
      <c r="S67" s="45" t="str">
        <f t="shared" si="7"/>
        <v/>
      </c>
      <c r="T67" s="45" t="str">
        <f t="shared" si="8"/>
        <v/>
      </c>
      <c r="U67" s="45" t="str">
        <f t="shared" si="9"/>
        <v/>
      </c>
      <c r="V67" s="45" t="str">
        <f>IF(OR(AND(B67&lt;&gt;"",COUNTIF(ListaCategorias,B67)=0),AND(C67&lt;&gt;"",COUNTIF(ListaEtapas,C67)=0),AND(D67&lt;&gt;"",COUNTIF(ListaTipos,D67)=0),AND(E67&lt;&gt;"",COUNTIF(ListaFactores,E67)=0),AND(I67&lt;&gt;"",COUNTIF(ListaProbabilidades,I67)=0),AND(J67&lt;&gt;"",COUNTIF(ListaImpactos,J67)=0),AND(M67&lt;&gt;"",COUNTIF(ListaProbabilidades,M67)=0),AND(N67&lt;&gt;"",COUNTIF(ListaImpactos,N67)=0)),"Valor fuera de catálogo","")</f>
        <v/>
      </c>
    </row>
    <row r="68" spans="1:22" s="3" customFormat="1" ht="18" customHeight="1" x14ac:dyDescent="0.25">
      <c r="A68" s="43" t="s">
        <v>660</v>
      </c>
      <c r="B68" s="44"/>
      <c r="C68" s="44"/>
      <c r="D68" s="44"/>
      <c r="E68" s="44"/>
      <c r="F68" s="51"/>
      <c r="G68" s="51"/>
      <c r="H68" s="51"/>
      <c r="I68" s="44"/>
      <c r="J68" s="44"/>
      <c r="K68" s="45" t="str">
        <f t="shared" si="5"/>
        <v/>
      </c>
      <c r="L68" s="51"/>
      <c r="M68" s="44"/>
      <c r="N68" s="44"/>
      <c r="O68" s="45" t="str">
        <f t="shared" si="6"/>
        <v/>
      </c>
      <c r="P68" s="44"/>
      <c r="Q68" s="51"/>
      <c r="R68" s="46"/>
      <c r="S68" s="45" t="str">
        <f t="shared" si="7"/>
        <v/>
      </c>
      <c r="T68" s="45" t="str">
        <f t="shared" si="8"/>
        <v/>
      </c>
      <c r="U68" s="45" t="str">
        <f t="shared" si="9"/>
        <v/>
      </c>
      <c r="V68" s="45" t="str">
        <f>IF(OR(AND(B68&lt;&gt;"",COUNTIF(ListaCategorias,B68)=0),AND(C68&lt;&gt;"",COUNTIF(ListaEtapas,C68)=0),AND(D68&lt;&gt;"",COUNTIF(ListaTipos,D68)=0),AND(E68&lt;&gt;"",COUNTIF(ListaFactores,E68)=0),AND(I68&lt;&gt;"",COUNTIF(ListaProbabilidades,I68)=0),AND(J68&lt;&gt;"",COUNTIF(ListaImpactos,J68)=0),AND(M68&lt;&gt;"",COUNTIF(ListaProbabilidades,M68)=0),AND(N68&lt;&gt;"",COUNTIF(ListaImpactos,N68)=0)),"Valor fuera de catálogo","")</f>
        <v/>
      </c>
    </row>
    <row r="69" spans="1:22" s="3" customFormat="1" ht="18" customHeight="1" x14ac:dyDescent="0.25">
      <c r="A69" s="43" t="s">
        <v>661</v>
      </c>
      <c r="B69" s="44"/>
      <c r="C69" s="44"/>
      <c r="D69" s="44"/>
      <c r="E69" s="44"/>
      <c r="F69" s="51"/>
      <c r="G69" s="51"/>
      <c r="H69" s="51"/>
      <c r="I69" s="44"/>
      <c r="J69" s="44"/>
      <c r="K69" s="45" t="str">
        <f t="shared" si="5"/>
        <v/>
      </c>
      <c r="L69" s="51"/>
      <c r="M69" s="44"/>
      <c r="N69" s="44"/>
      <c r="O69" s="45" t="str">
        <f t="shared" si="6"/>
        <v/>
      </c>
      <c r="P69" s="44"/>
      <c r="Q69" s="51"/>
      <c r="R69" s="46"/>
      <c r="S69" s="45" t="str">
        <f t="shared" si="7"/>
        <v/>
      </c>
      <c r="T69" s="45" t="str">
        <f t="shared" si="8"/>
        <v/>
      </c>
      <c r="U69" s="45" t="str">
        <f t="shared" si="9"/>
        <v/>
      </c>
      <c r="V69" s="45" t="str">
        <f>IF(OR(AND(B69&lt;&gt;"",COUNTIF(ListaCategorias,B69)=0),AND(C69&lt;&gt;"",COUNTIF(ListaEtapas,C69)=0),AND(D69&lt;&gt;"",COUNTIF(ListaTipos,D69)=0),AND(E69&lt;&gt;"",COUNTIF(ListaFactores,E69)=0),AND(I69&lt;&gt;"",COUNTIF(ListaProbabilidades,I69)=0),AND(J69&lt;&gt;"",COUNTIF(ListaImpactos,J69)=0),AND(M69&lt;&gt;"",COUNTIF(ListaProbabilidades,M69)=0),AND(N69&lt;&gt;"",COUNTIF(ListaImpactos,N69)=0)),"Valor fuera de catálogo","")</f>
        <v/>
      </c>
    </row>
    <row r="70" spans="1:22" s="3" customFormat="1" ht="15.75" customHeight="1" x14ac:dyDescent="0.25"/>
    <row r="71" spans="1:22" ht="20.100000000000001" customHeight="1" x14ac:dyDescent="0.25">
      <c r="A71" s="122" t="s">
        <v>706</v>
      </c>
      <c r="B71" s="165"/>
      <c r="C71" s="165"/>
      <c r="D71" s="165"/>
      <c r="E71" s="165"/>
      <c r="F71" s="165"/>
      <c r="G71" s="165"/>
      <c r="H71" s="165"/>
      <c r="I71" s="165"/>
      <c r="J71" s="165"/>
      <c r="K71" s="165"/>
      <c r="L71" s="165"/>
      <c r="M71" s="165"/>
      <c r="N71" s="165"/>
      <c r="O71" s="165"/>
      <c r="P71" s="165"/>
      <c r="Q71" s="165"/>
      <c r="R71" s="165"/>
      <c r="S71" s="165"/>
      <c r="T71" s="165"/>
      <c r="U71" s="165"/>
      <c r="V71" s="165"/>
    </row>
  </sheetData>
  <mergeCells count="6">
    <mergeCell ref="A71:V71"/>
    <mergeCell ref="A1:W4"/>
    <mergeCell ref="A5:W5"/>
    <mergeCell ref="B7:H7"/>
    <mergeCell ref="J7:P7"/>
    <mergeCell ref="Q7:V7"/>
  </mergeCells>
  <conditionalFormatting sqref="B10:B69">
    <cfRule type="expression" dxfId="22" priority="2">
      <formula>AND(B10&lt;&gt;"",COUNTIF(ListaCategorias,B10)=0)</formula>
    </cfRule>
  </conditionalFormatting>
  <conditionalFormatting sqref="B10:E69">
    <cfRule type="expression" dxfId="21" priority="10">
      <formula>AND($F10&lt;&gt;"",B10="")</formula>
    </cfRule>
  </conditionalFormatting>
  <conditionalFormatting sqref="C10:C69">
    <cfRule type="expression" dxfId="20" priority="3">
      <formula>AND(C10&lt;&gt;"",COUNTIF(ListaEtapas,C10)=0)</formula>
    </cfRule>
  </conditionalFormatting>
  <conditionalFormatting sqref="D10:D69">
    <cfRule type="expression" dxfId="19" priority="4">
      <formula>AND(D10&lt;&gt;"",COUNTIF(ListaTipos,D10)=0)</formula>
    </cfRule>
  </conditionalFormatting>
  <conditionalFormatting sqref="E10:E69">
    <cfRule type="expression" dxfId="18" priority="5">
      <formula>AND(E10&lt;&gt;"",COUNTIF(ListaFactores,E10)=0)</formula>
    </cfRule>
  </conditionalFormatting>
  <conditionalFormatting sqref="G10:J69">
    <cfRule type="expression" dxfId="17" priority="11">
      <formula>AND($F10&lt;&gt;"",G10="")</formula>
    </cfRule>
  </conditionalFormatting>
  <conditionalFormatting sqref="I10:I69">
    <cfRule type="expression" dxfId="16" priority="6">
      <formula>AND(I10&lt;&gt;"",COUNTIF(ListaProbabilidades,I10)=0)</formula>
    </cfRule>
  </conditionalFormatting>
  <conditionalFormatting sqref="J10:J69">
    <cfRule type="expression" dxfId="15" priority="7">
      <formula>AND(J10&lt;&gt;"",COUNTIF(ListaImpactos,J10)=0)</formula>
    </cfRule>
  </conditionalFormatting>
  <conditionalFormatting sqref="K10:K69">
    <cfRule type="expression" dxfId="14" priority="14">
      <formula>$K10=Nivel_Riesgo_4</formula>
    </cfRule>
    <cfRule type="expression" dxfId="13" priority="15">
      <formula>$K10=Nivel_Riesgo_3</formula>
    </cfRule>
    <cfRule type="expression" dxfId="12" priority="16">
      <formula>$K10=Nivel_Riesgo_2</formula>
    </cfRule>
    <cfRule type="expression" dxfId="11" priority="17">
      <formula>$K10=Nivel_Riesgo_1</formula>
    </cfRule>
  </conditionalFormatting>
  <conditionalFormatting sqref="L10:N69">
    <cfRule type="expression" dxfId="10" priority="12">
      <formula>AND($F10&lt;&gt;"",L10="")</formula>
    </cfRule>
  </conditionalFormatting>
  <conditionalFormatting sqref="M10:M69">
    <cfRule type="expression" dxfId="9" priority="8">
      <formula>AND(M10&lt;&gt;"",COUNTIF(ListaProbabilidades,M10)=0)</formula>
    </cfRule>
  </conditionalFormatting>
  <conditionalFormatting sqref="N10:N69">
    <cfRule type="expression" dxfId="8" priority="9">
      <formula>AND(N10&lt;&gt;"",COUNTIF(ListaImpactos,N10)=0)</formula>
    </cfRule>
  </conditionalFormatting>
  <conditionalFormatting sqref="O10:O69">
    <cfRule type="expression" dxfId="7" priority="18">
      <formula>$O10=Nivel_Riesgo_4</formula>
    </cfRule>
    <cfRule type="expression" dxfId="6" priority="19">
      <formula>$O10=Nivel_Riesgo_3</formula>
    </cfRule>
    <cfRule type="expression" dxfId="5" priority="20">
      <formula>$O10=Nivel_Riesgo_2</formula>
    </cfRule>
    <cfRule type="expression" dxfId="4" priority="21">
      <formula>$O10=Nivel_Riesgo_1</formula>
    </cfRule>
  </conditionalFormatting>
  <conditionalFormatting sqref="P10:Q69">
    <cfRule type="expression" dxfId="3" priority="13">
      <formula>AND($F10&lt;&gt;"",P10="")</formula>
    </cfRule>
  </conditionalFormatting>
  <dataValidations count="18">
    <dataValidation type="custom" allowBlank="1" showInputMessage="1" promptTitle="Ayuda" prompt="Identificador único del riesgo. La plantilla incluye FS-R001 a FS-R060 como referencias estables (52 ejemplos precargados y 8 filas libres); puede adaptarlos si su metodología lo requiere." sqref="A10:A69" xr:uid="{00000000-0002-0000-0200-000000000000}">
      <formula1>1</formula1>
      <formula2>0</formula2>
    </dataValidation>
    <dataValidation type="list" allowBlank="1" showInputMessage="1" showErrorMessage="1" errorTitle="Valor no válido" error="Seleccione un valor disponible en el catálogo configurado en la hoja Parámetros." promptTitle="Ayuda" prompt="Seleccione la categoría que mejor represente la naturaleza principal del riesgo. Las opciones se administran en Parámetros (sección 6)." sqref="B10:B69" xr:uid="{00000000-0002-0000-0200-000001000000}">
      <formula1>ListaCategorias</formula1>
      <formula2>0</formula2>
    </dataValidation>
    <dataValidation type="list" allowBlank="1" showInputMessage="1" showErrorMessage="1" errorTitle="Valor no válido" error="Seleccione un valor disponible en el catálogo configurado en la hoja Parámetros." promptTitle="Ayuda" prompt="Seleccione la etapa del ciclo de vida del fraude por identidad sintética en la que se origina o concentra la exposición. Las opciones se administran en Parámetros (sección 6)." sqref="C10:C69" xr:uid="{00000000-0002-0000-0200-000002000000}">
      <formula1>ListaEtapas</formula1>
      <formula2>0</formula2>
    </dataValidation>
    <dataValidation type="list" allowBlank="1" showInputMessage="1" showErrorMessage="1" errorTitle="Valor no válido" error="Seleccione un valor disponible en el catálogo configurado en la hoja Parámetros." promptTitle="Ayuda" prompt="Indique el producto o canal principalmente afectado (cuenta digital, tarjeta, crédito, billetera, BNPL, remesas, cripto, API, etc.). Catálogo en Parámetros (sección 7)." sqref="D10:D69" xr:uid="{00000000-0002-0000-0200-000003000000}">
      <formula1>ListaTipos</formula1>
      <formula2>0</formula2>
    </dataValidation>
    <dataValidation type="list" allowBlank="1" showInputMessage="1" showErrorMessage="1" errorTitle="Valor no válido" error="Seleccione un valor disponible en el catálogo configurado en la hoja Parámetros." promptTitle="Ayuda" prompt="Indique el factor de exposición principal (por ejemplo, verificación débil en onboarding, sin validación cruzada, sin monitoreo post-vinculación). Alimenta los indicadores del Dashboard." sqref="E10:E69" xr:uid="{00000000-0002-0000-0200-000004000000}">
      <formula1>ListaFactores</formula1>
      <formula2>0</formula2>
    </dataValidation>
    <dataValidation type="custom" allowBlank="1" showInputMessage="1" promptTitle="Ayuda" prompt="Describa la condición, circunstancia o práctica que origina o incrementa la posibilidad del evento. Si usa un término técnico, agregue una explicación breve entre paréntesis." sqref="G10:G69" xr:uid="{00000000-0002-0000-0200-000005000000}">
      <formula1>1</formula1>
      <formula2>0</formula2>
    </dataValidation>
    <dataValidation type="custom" allowBlank="1" showInputMessage="1" promptTitle="Ayuda" prompt="Indique claramente qué situación incierta podría ocurrir. Este campo identifica el riesgo para los conteos y el ranking del Dashboard." sqref="F10:F69" xr:uid="{00000000-0002-0000-0200-000006000000}">
      <formula1>1</formula1>
      <formula2>0</formula2>
    </dataValidation>
    <dataValidation type="custom" allowBlank="1" showInputMessage="1" promptTitle="Ayuda" prompt="Describa los principales efectos que podrían generarse si ocurre el evento (pérdidas por fraude, contaminación de la cartera o de los burós, sanciones, reputación)." sqref="H10:H69" xr:uid="{00000000-0002-0000-0200-000007000000}">
      <formula1>1</formula1>
      <formula2>0</formula2>
    </dataValidation>
    <dataValidation type="list" allowBlank="1" showInputMessage="1" showErrorMessage="1" errorTitle="Valor no válido" error="Seleccione un valor disponible en el catálogo configurado en la hoja Parámetros." promptTitle="Ayuda" prompt="Evalúe la posibilidad de ocurrencia antes de considerar los controles existentes." sqref="I10:I69" xr:uid="{00000000-0002-0000-0200-000008000000}">
      <formula1>ListaProbabilidades</formula1>
      <formula2>0</formula2>
    </dataValidation>
    <dataValidation type="list" allowBlank="1" showInputMessage="1" showErrorMessage="1" errorTitle="Valor no válido" error="Seleccione un valor disponible en el catálogo configurado en la hoja Parámetros." promptTitle="Ayuda" prompt="Evalúe la severidad de las consecuencias antes de considerar los controles existentes." sqref="J10:J69" xr:uid="{00000000-0002-0000-0200-000009000000}">
      <formula1>ListaImpactos</formula1>
      <formula2>0</formula2>
    </dataValidation>
    <dataValidation type="custom" allowBlank="1" showInputMessage="1" promptTitle="Ayuda" prompt="El nivel inherente se calcula automáticamente con la Probabilidad, el Impacto y la matriz configurada en Parámetros. Evite modificar la fórmula." sqref="K10:K69" xr:uid="{00000000-0002-0000-0200-00000A000000}">
      <formula1>1</formula1>
      <formula2>0</formula2>
    </dataValidation>
    <dataValidation type="custom" allowBlank="1" showInputMessage="1" promptTitle="Ayuda" prompt="Describa los controles implementados (concretos y verificables con evidencia): validación con fuentes oficiales y burós, prueba de vida, device fingerprinting, análisis de vínculos, monitoreo post-vinculación, etc." sqref="L10:L69" xr:uid="{00000000-0002-0000-0200-00000B000000}">
      <formula1>1</formula1>
      <formula2>0</formula2>
    </dataValidation>
    <dataValidation type="list" allowBlank="1" showInputMessage="1" showErrorMessage="1" errorTitle="Valor no válido" error="Seleccione un valor disponible en el catálogo configurado en la hoja Parámetros." promptTitle="Ayuda" prompt="Reevalúe la probabilidad después de considerar los controles existentes. No aplique descuentos automáticos al riesgo inherente." sqref="M10:M69" xr:uid="{00000000-0002-0000-0200-00000C000000}">
      <formula1>ListaProbabilidades</formula1>
      <formula2>0</formula2>
    </dataValidation>
    <dataValidation type="list" allowBlank="1" showInputMessage="1" showErrorMessage="1" errorTitle="Valor no válido" error="Seleccione un valor disponible en el catálogo configurado en la hoja Parámetros." promptTitle="Ayuda" prompt="Reevalúe el impacto después de considerar los controles existentes." sqref="N10:N69" xr:uid="{00000000-0002-0000-0200-00000D000000}">
      <formula1>ListaImpactos</formula1>
      <formula2>0</formula2>
    </dataValidation>
    <dataValidation type="custom" allowBlank="1" showInputMessage="1" promptTitle="Ayuda" prompt="El nivel residual se calcula automáticamente según los parámetros configurados. Evite modificar la fórmula." sqref="O10:O69" xr:uid="{00000000-0002-0000-0200-00000E000000}">
      <formula1>1</formula1>
      <formula2>0</formula2>
    </dataValidation>
    <dataValidation type="list" allowBlank="1" showInputMessage="1" errorTitle="Valor no válido" error="Seleccione un valor disponible en el catálogo configurado en la hoja Parámetros." promptTitle="Ayuda" prompt="Seleccione el área responsable de gestionar y monitorear el riesgo (catálogo en Parámetros, sección 7). Evite asignar todos los riesgos a Prevención de Fraude y evite nombres personales. Puede escribir otro valor." sqref="P10:P69" xr:uid="{00000000-0002-0000-0200-00000F000000}">
      <formula1>ListaResponsables</formula1>
      <formula2>0</formula2>
    </dataValidation>
    <dataValidation type="custom" allowBlank="1" showInputMessage="1" promptTitle="Ayuda" prompt="Registre acciones específicas y verificables (qué, quién, cómo). Ejemplo: integrar la validación contra el registro civil y los burós en el onboarding, con umbrales de rechazo y revisión manual de excepciones." sqref="Q10:Q69" xr:uid="{00000000-0002-0000-0200-000010000000}">
      <formula1>1</formula1>
      <formula2>0</formula2>
    </dataValidation>
    <dataValidation type="date" allowBlank="1" showInputMessage="1" showErrorMessage="1" errorTitle="Fecha no válida" error="Ingrese una fecha válida entre 01/01/2000 y 31/12/2100." promptTitle="Ayuda" prompt="Registre una fecha válida de revisión. El formato recomendado es dd/mm/aaaa." sqref="R10:R69" xr:uid="{00000000-0002-0000-0200-000011000000}">
      <formula1>DATE(2000,1,1)</formula1>
      <formula2>DATE(2100,12,31)</formula2>
    </dataValidation>
  </dataValidations>
  <pageMargins left="0.75" right="0.75" top="1" bottom="1" header="0.511811023622047" footer="0.511811023622047"/>
  <pageSetup paperSize="9" fitToHeight="0" orientation="landscape" horizontalDpi="300" verticalDpi="300"/>
  <headerFooter>
    <oddFooter>&amp;L&amp;"Arial,Regular"&amp;8Matriz de riesgos de fraude por identidad sintética en fintech | © 2026 Auditool | www.auditool.org&amp;R&amp;"Arial,Regular"&amp;8Página &amp;P de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69"/>
  <sheetViews>
    <sheetView showGridLines="0" zoomScaleNormal="100" workbookViewId="0">
      <selection activeCell="B34" sqref="B34:M36"/>
    </sheetView>
  </sheetViews>
  <sheetFormatPr baseColWidth="10" defaultColWidth="0" defaultRowHeight="15" x14ac:dyDescent="0.25"/>
  <cols>
    <col min="1" max="1" width="2.85546875" style="13" customWidth="1"/>
    <col min="2" max="2" width="10.7109375" style="13" customWidth="1"/>
    <col min="3" max="7" width="12.7109375" style="13" customWidth="1"/>
    <col min="8" max="8" width="15.7109375" style="13" customWidth="1"/>
    <col min="9" max="9" width="18.7109375" style="13" customWidth="1"/>
    <col min="10" max="10" width="15.7109375" style="13" customWidth="1"/>
    <col min="11" max="12" width="10.7109375" style="13" customWidth="1"/>
    <col min="13" max="13" width="12.7109375" style="13" customWidth="1"/>
    <col min="14" max="14" width="2.85546875" style="13" customWidth="1"/>
    <col min="15" max="16" width="0" style="13" hidden="1" customWidth="1"/>
    <col min="17" max="16384" width="8.7109375" style="13" hidden="1"/>
  </cols>
  <sheetData>
    <row r="1" spans="1:14" customFormat="1" ht="15" customHeight="1" x14ac:dyDescent="0.25">
      <c r="A1" s="126" t="s">
        <v>715</v>
      </c>
      <c r="B1" s="126"/>
      <c r="C1" s="126"/>
      <c r="D1" s="126"/>
      <c r="E1" s="126"/>
      <c r="F1" s="126"/>
      <c r="G1" s="126"/>
      <c r="H1" s="126"/>
      <c r="I1" s="126"/>
      <c r="J1" s="126"/>
      <c r="K1" s="126"/>
      <c r="L1" s="126"/>
      <c r="M1" s="126"/>
      <c r="N1" s="126"/>
    </row>
    <row r="2" spans="1:14" customFormat="1" ht="15" customHeight="1" x14ac:dyDescent="0.25">
      <c r="A2" s="126"/>
      <c r="B2" s="126"/>
      <c r="C2" s="126"/>
      <c r="D2" s="126"/>
      <c r="E2" s="126"/>
      <c r="F2" s="126"/>
      <c r="G2" s="126"/>
      <c r="H2" s="126"/>
      <c r="I2" s="126"/>
      <c r="J2" s="126"/>
      <c r="K2" s="126"/>
      <c r="L2" s="126"/>
      <c r="M2" s="126"/>
      <c r="N2" s="126"/>
    </row>
    <row r="3" spans="1:14" customFormat="1" ht="15" customHeight="1" x14ac:dyDescent="0.25">
      <c r="A3" s="126"/>
      <c r="B3" s="126"/>
      <c r="C3" s="126"/>
      <c r="D3" s="126"/>
      <c r="E3" s="126"/>
      <c r="F3" s="126"/>
      <c r="G3" s="126"/>
      <c r="H3" s="126"/>
      <c r="I3" s="126"/>
      <c r="J3" s="126"/>
      <c r="K3" s="126"/>
      <c r="L3" s="126"/>
      <c r="M3" s="126"/>
      <c r="N3" s="126"/>
    </row>
    <row r="4" spans="1:14" customFormat="1" ht="15" customHeight="1" x14ac:dyDescent="0.25">
      <c r="A4" s="126"/>
      <c r="B4" s="126"/>
      <c r="C4" s="126"/>
      <c r="D4" s="126"/>
      <c r="E4" s="126"/>
      <c r="F4" s="126"/>
      <c r="G4" s="126"/>
      <c r="H4" s="126"/>
      <c r="I4" s="126"/>
      <c r="J4" s="126"/>
      <c r="K4" s="126"/>
      <c r="L4" s="126"/>
      <c r="M4" s="126"/>
      <c r="N4" s="126"/>
    </row>
    <row r="5" spans="1:14" s="9" customFormat="1" ht="3" customHeight="1" x14ac:dyDescent="0.2">
      <c r="A5" s="128"/>
      <c r="B5" s="128"/>
      <c r="C5" s="128"/>
      <c r="D5" s="128"/>
      <c r="E5" s="128"/>
      <c r="F5" s="128"/>
      <c r="G5" s="128"/>
      <c r="H5" s="128"/>
      <c r="I5" s="128"/>
      <c r="J5" s="128"/>
      <c r="K5" s="128"/>
      <c r="L5" s="128"/>
      <c r="M5" s="128"/>
      <c r="N5" s="128"/>
    </row>
    <row r="6" spans="1:14" s="9" customFormat="1" ht="20.100000000000001" customHeight="1" x14ac:dyDescent="0.2">
      <c r="A6" s="127" t="str">
        <f>"Resumen ejecutivo | "&amp;COUNTA(Matriz!$F$10:$F$69)&amp;" riesgos registrados | Estado general: "&amp;IF(COUNTA(Matriz!$F$10:$F$69)=0,"sin datos",IF(E9&gt;=UmbralEjecutivoAlto,"Exposición alta",IF(E9&gt;=UmbralEjecutivoMedio,"Exposición media","Exposición controlada")))&amp;" | Validar los datos antes de presentar al Comité de Auditoría"</f>
        <v>Resumen ejecutivo | 52 riesgos registrados | Estado general: Exposición media | Validar los datos antes de presentar al Comité de Auditoría</v>
      </c>
      <c r="B6" s="127"/>
      <c r="C6" s="127"/>
      <c r="D6" s="127"/>
      <c r="E6" s="127"/>
      <c r="F6" s="127"/>
      <c r="G6" s="127"/>
      <c r="H6" s="127"/>
      <c r="I6" s="127"/>
      <c r="J6" s="127"/>
      <c r="K6" s="127"/>
      <c r="L6" s="127"/>
      <c r="M6" s="127"/>
      <c r="N6" s="127"/>
    </row>
    <row r="7" spans="1:14" ht="18" customHeight="1" x14ac:dyDescent="0.25"/>
    <row r="8" spans="1:14" ht="24" customHeight="1" x14ac:dyDescent="0.25">
      <c r="B8" s="78" t="s">
        <v>662</v>
      </c>
      <c r="C8" s="78"/>
      <c r="D8" s="78"/>
      <c r="E8" s="78" t="s">
        <v>667</v>
      </c>
      <c r="F8" s="78"/>
      <c r="G8" s="78"/>
      <c r="H8" s="78" t="s">
        <v>663</v>
      </c>
      <c r="I8" s="78"/>
      <c r="J8" s="78"/>
      <c r="K8" s="35"/>
    </row>
    <row r="9" spans="1:14" ht="24" customHeight="1" x14ac:dyDescent="0.25">
      <c r="B9" s="79">
        <f>COUNTA(Matriz!$F$10:$F$69)</f>
        <v>52</v>
      </c>
      <c r="C9" s="79"/>
      <c r="D9" s="79"/>
      <c r="E9" s="80">
        <f>IFERROR(COUNTIF(Matriz!$T$10:$T$69,"&gt;="&amp;Parámetros!$E$35)/COUNT(Matriz!$T$10:$T$69),0)</f>
        <v>0.32692307692307693</v>
      </c>
      <c r="F9" s="80"/>
      <c r="G9" s="80"/>
      <c r="H9" s="79">
        <f>COUNTIF(Matriz!$O$10:$O$69,Parámetros!$B$29)</f>
        <v>2</v>
      </c>
      <c r="I9" s="79"/>
      <c r="J9" s="81"/>
    </row>
    <row r="10" spans="1:14" ht="24" customHeight="1" x14ac:dyDescent="0.25">
      <c r="B10" s="79"/>
      <c r="C10" s="79"/>
      <c r="D10" s="79"/>
      <c r="E10" s="80"/>
      <c r="F10" s="80"/>
      <c r="G10" s="80"/>
      <c r="H10" s="79"/>
      <c r="I10" s="79"/>
      <c r="J10" s="81"/>
    </row>
    <row r="11" spans="1:14" ht="33" customHeight="1" x14ac:dyDescent="0.25">
      <c r="B11" s="82" t="s">
        <v>671</v>
      </c>
      <c r="C11" s="82"/>
      <c r="D11" s="82"/>
      <c r="E11" s="82" t="s">
        <v>672</v>
      </c>
      <c r="F11" s="82"/>
      <c r="G11" s="82"/>
      <c r="H11" s="82" t="s">
        <v>673</v>
      </c>
      <c r="I11" s="82"/>
      <c r="J11" s="83"/>
    </row>
    <row r="12" spans="1:14" ht="18" customHeight="1" x14ac:dyDescent="0.25"/>
    <row r="13" spans="1:14" ht="21.75" customHeight="1" x14ac:dyDescent="0.25">
      <c r="B13" s="84" t="s">
        <v>674</v>
      </c>
      <c r="C13" s="85"/>
      <c r="D13" s="85"/>
      <c r="E13" s="85"/>
      <c r="F13" s="85"/>
      <c r="G13" s="86"/>
      <c r="H13" s="36"/>
      <c r="I13" s="84" t="s">
        <v>675</v>
      </c>
      <c r="J13" s="85"/>
      <c r="K13" s="85"/>
      <c r="L13" s="85"/>
      <c r="M13" s="86"/>
    </row>
    <row r="14" spans="1:14" ht="18" customHeight="1" x14ac:dyDescent="0.25">
      <c r="B14" s="87" t="s">
        <v>41</v>
      </c>
      <c r="C14" s="87"/>
      <c r="D14" s="87"/>
      <c r="E14" s="10" t="s">
        <v>669</v>
      </c>
      <c r="F14" s="10" t="s">
        <v>670</v>
      </c>
      <c r="G14" s="20" t="s">
        <v>676</v>
      </c>
      <c r="I14" s="88" t="s">
        <v>677</v>
      </c>
      <c r="J14" s="88"/>
      <c r="K14" s="88"/>
      <c r="L14" s="89">
        <f>COUNTIF(Matriz!$O$10:$O$69,Parámetros!$B$29)</f>
        <v>2</v>
      </c>
      <c r="M14" s="90"/>
    </row>
    <row r="15" spans="1:14" ht="18" customHeight="1" x14ac:dyDescent="0.25">
      <c r="B15" s="91" t="str">
        <f>Parámetros!$B$29</f>
        <v>Crítico</v>
      </c>
      <c r="C15" s="92"/>
      <c r="D15" s="92"/>
      <c r="E15" s="16">
        <f>COUNTIF(Matriz!$K$10:$K$69,B15)</f>
        <v>13</v>
      </c>
      <c r="F15" s="12">
        <f>COUNTIF(Matriz!$O$10:$O$69,B15)</f>
        <v>2</v>
      </c>
      <c r="G15" s="21">
        <f>F15-E15</f>
        <v>-11</v>
      </c>
      <c r="I15" s="88"/>
      <c r="J15" s="88"/>
      <c r="K15" s="88"/>
      <c r="L15" s="89"/>
      <c r="M15" s="90"/>
    </row>
    <row r="16" spans="1:14" ht="18" customHeight="1" x14ac:dyDescent="0.25">
      <c r="B16" s="93" t="str">
        <f>Parámetros!$B$30</f>
        <v>Significativo</v>
      </c>
      <c r="C16" s="94"/>
      <c r="D16" s="94"/>
      <c r="E16" s="17">
        <f>COUNTIF(Matriz!$K$10:$K$69,B16)</f>
        <v>34</v>
      </c>
      <c r="F16" s="11">
        <f>COUNTIF(Matriz!$O$10:$O$69,B16)</f>
        <v>15</v>
      </c>
      <c r="G16" s="22">
        <f>F16-E16</f>
        <v>-19</v>
      </c>
      <c r="I16" s="88" t="s">
        <v>664</v>
      </c>
      <c r="J16" s="88"/>
      <c r="K16" s="88"/>
      <c r="L16" s="89">
        <f>SUMPRODUCT(--(Matriz!$F$10:$F$69&lt;&gt;""),--(Matriz!$L$10:$L$69=""))</f>
        <v>2</v>
      </c>
      <c r="M16" s="90"/>
    </row>
    <row r="17" spans="2:16" ht="18" customHeight="1" x14ac:dyDescent="0.25">
      <c r="B17" s="95" t="str">
        <f>Parámetros!$B$31</f>
        <v>Moderado</v>
      </c>
      <c r="C17" s="96"/>
      <c r="D17" s="96"/>
      <c r="E17" s="18">
        <f>COUNTIF(Matriz!$K$10:$K$69,B17)</f>
        <v>5</v>
      </c>
      <c r="F17" s="12">
        <f>COUNTIF(Matriz!$O$10:$O$69,B17)</f>
        <v>31</v>
      </c>
      <c r="G17" s="21">
        <f>F17-E17</f>
        <v>26</v>
      </c>
      <c r="I17" s="88"/>
      <c r="J17" s="88"/>
      <c r="K17" s="88"/>
      <c r="L17" s="89"/>
      <c r="M17" s="90"/>
    </row>
    <row r="18" spans="2:16" ht="18" customHeight="1" x14ac:dyDescent="0.25">
      <c r="B18" s="93" t="str">
        <f>Parámetros!$B$32</f>
        <v>Bajo</v>
      </c>
      <c r="C18" s="94"/>
      <c r="D18" s="94"/>
      <c r="E18" s="19">
        <f>COUNTIF(Matriz!$K$10:$K$69,B18)</f>
        <v>0</v>
      </c>
      <c r="F18" s="11">
        <f>COUNTIF(Matriz!$O$10:$O$69,B18)</f>
        <v>4</v>
      </c>
      <c r="G18" s="22">
        <f>F18-E18</f>
        <v>4</v>
      </c>
      <c r="I18" s="88" t="s">
        <v>678</v>
      </c>
      <c r="J18" s="88"/>
      <c r="K18" s="88"/>
      <c r="L18" s="89">
        <f>SUMPRODUCT(--(Matriz!$S$10:$S$69&lt;&gt;""),--(Matriz!$T$10:$T$69&lt;&gt;""),--(Matriz!$T$10:$T$69&gt;Matriz!$S$10:$S$69))</f>
        <v>0</v>
      </c>
      <c r="M18" s="90"/>
    </row>
    <row r="19" spans="2:16" ht="18" customHeight="1" x14ac:dyDescent="0.25">
      <c r="I19" s="88"/>
      <c r="J19" s="88"/>
      <c r="K19" s="88"/>
      <c r="L19" s="89"/>
      <c r="M19" s="90"/>
    </row>
    <row r="20" spans="2:16" ht="18" customHeight="1" x14ac:dyDescent="0.25">
      <c r="B20" s="97" t="str">
        <f>IF(COUNTA(Matriz!$F$10:$F$69)=0,"No existen riesgos registrados.","Después de los controles, "&amp;COUNTIF(Matriz!$O$10:$O$69,Parámetros!$B$29)&amp;" riesgos permanecen críticos y "&amp;COUNTIF(Matriz!$O$10:$O$69,Parámetros!$B$30)&amp;" significativos. La reducción debe confirmarse con evidencia de diseño y operación de los controles.")</f>
        <v>Después de los controles, 2 riesgos permanecen críticos y 15 significativos. La reducción debe confirmarse con evidencia de diseño y operación de los controles.</v>
      </c>
      <c r="C20" s="97"/>
      <c r="D20" s="97"/>
      <c r="E20" s="97"/>
      <c r="F20" s="97"/>
      <c r="G20" s="97"/>
      <c r="I20" s="88" t="s">
        <v>679</v>
      </c>
      <c r="J20" s="88"/>
      <c r="K20" s="88"/>
      <c r="L20" s="89">
        <f>SUMPRODUCT(--(Matriz!$F$10:$F$69&lt;&gt;""),--(Matriz!$R$10:$R$69=""))</f>
        <v>52</v>
      </c>
      <c r="M20" s="90"/>
    </row>
    <row r="21" spans="2:16" ht="18" customHeight="1" x14ac:dyDescent="0.25">
      <c r="B21" s="97"/>
      <c r="C21" s="97"/>
      <c r="D21" s="97"/>
      <c r="E21" s="97"/>
      <c r="F21" s="97"/>
      <c r="G21" s="97"/>
      <c r="I21" s="88"/>
      <c r="J21" s="88"/>
      <c r="K21" s="88"/>
      <c r="L21" s="89"/>
      <c r="M21" s="90"/>
    </row>
    <row r="22" spans="2:16" ht="18" customHeight="1" x14ac:dyDescent="0.25">
      <c r="B22" s="97"/>
      <c r="C22" s="97"/>
      <c r="D22" s="97"/>
      <c r="E22" s="97"/>
      <c r="F22" s="97"/>
      <c r="G22" s="97"/>
      <c r="I22" s="88" t="s">
        <v>665</v>
      </c>
      <c r="J22" s="88"/>
      <c r="K22" s="98"/>
      <c r="L22" s="89">
        <f>SUMPRODUCT(--(Matriz!$F$10:$F$69&lt;&gt;""),--(((Matriz!$P$10:$P$69="")+(Matriz!$Q$10:$Q$69=""))&gt;0))</f>
        <v>0</v>
      </c>
      <c r="M22" s="90"/>
    </row>
    <row r="23" spans="2:16" ht="18" customHeight="1" x14ac:dyDescent="0.25">
      <c r="B23" s="97"/>
      <c r="C23" s="97"/>
      <c r="D23" s="97"/>
      <c r="E23" s="97"/>
      <c r="F23" s="97"/>
      <c r="G23" s="97"/>
      <c r="I23" s="99"/>
      <c r="J23" s="99"/>
      <c r="K23" s="100"/>
      <c r="L23" s="101"/>
      <c r="M23" s="102"/>
      <c r="P23" s="15"/>
    </row>
    <row r="25" spans="2:16" ht="21.75" customHeight="1" x14ac:dyDescent="0.25">
      <c r="B25" s="103" t="s">
        <v>680</v>
      </c>
      <c r="C25" s="104"/>
      <c r="D25" s="104"/>
      <c r="E25" s="104"/>
      <c r="F25" s="104"/>
      <c r="G25" s="104"/>
      <c r="H25" s="104"/>
      <c r="I25" s="105"/>
      <c r="J25" s="103" t="s">
        <v>681</v>
      </c>
      <c r="K25" s="104"/>
      <c r="L25" s="104"/>
      <c r="M25" s="105"/>
    </row>
    <row r="26" spans="2:16" ht="21.75" customHeight="1" x14ac:dyDescent="0.25">
      <c r="B26" s="38" t="s">
        <v>338</v>
      </c>
      <c r="C26" s="106" t="s">
        <v>287</v>
      </c>
      <c r="D26" s="106"/>
      <c r="E26" s="106"/>
      <c r="F26" s="106" t="s">
        <v>666</v>
      </c>
      <c r="G26" s="106"/>
      <c r="H26" s="38" t="s">
        <v>670</v>
      </c>
      <c r="I26" s="38" t="s">
        <v>682</v>
      </c>
      <c r="J26" s="107" t="s">
        <v>679</v>
      </c>
      <c r="K26" s="107"/>
      <c r="L26" s="107"/>
      <c r="M26" s="37">
        <f>SUMPRODUCT(--(Matriz!$F$10:$F$69&lt;&gt;""),--(Matriz!$R$10:$R$69=""))</f>
        <v>52</v>
      </c>
    </row>
    <row r="27" spans="2:16" ht="108" customHeight="1" x14ac:dyDescent="0.25">
      <c r="B27" s="23" t="str">
        <f>IFERROR(INDEX(Matriz!$A$10:$A$69,MATCH(LARGE(Matriz!$U$10:$U$69,1),Matriz!$U$10:$U$69,0)),"")</f>
        <v>FS-R020</v>
      </c>
      <c r="C27" s="108" t="str">
        <f>IFERROR(INDEX(Matriz!$F$10:$F$69,MATCH(LARGE(Matriz!$U$10:$U$69,1),Matriz!$U$10:$U$69,0)),"")</f>
        <v>Podrían realizarse pagos con transferencias o cheques sin fondos para "liberar" cupo adicional y disponerlo antes de que el pago se reverse, multiplicando la pérdida por encima del cupo original.</v>
      </c>
      <c r="D27" s="108"/>
      <c r="E27" s="108"/>
      <c r="F27" s="93" t="str">
        <f>IFERROR(INDEX(Matriz!$B$10:$B$69,MATCH(LARGE(Matriz!$U$10:$U$69,1),Matriz!$U$10:$U$69,0)),"")</f>
        <v>Fraude de crédito y bust-out</v>
      </c>
      <c r="G27" s="94"/>
      <c r="H27" s="32" t="str">
        <f>IFERROR(INDEX(Matriz!$O$10:$O$69,MATCH(LARGE(Matriz!$U$10:$U$69,1),Matriz!$U$10:$U$69,0)),"")</f>
        <v>Crítico</v>
      </c>
      <c r="I27" s="14" t="str">
        <f>IFERROR(INDEX(Matriz!$P$10:$P$69,MATCH(LARGE(Matriz!$U$10:$U$69,1),Matriz!$U$10:$U$69,0)),"")</f>
        <v>Líder del proceso de negocio</v>
      </c>
      <c r="J27" s="109" t="s">
        <v>683</v>
      </c>
      <c r="K27" s="109"/>
      <c r="L27" s="109"/>
      <c r="M27" s="28">
        <f>SUMPRODUCT(--(Matriz!$F$10:$F$69&lt;&gt;""),--(Matriz!$L$10:$L$69=""))</f>
        <v>2</v>
      </c>
    </row>
    <row r="28" spans="2:16" ht="112.5" customHeight="1" x14ac:dyDescent="0.25">
      <c r="B28" s="25" t="str">
        <f>IFERROR(INDEX(Matriz!$A$10:$A$69,MATCH(LARGE(Matriz!$U$10:$U$69,2),Matriz!$U$10:$U$69,0)),"")</f>
        <v>FS-R033</v>
      </c>
      <c r="C28" s="110" t="str">
        <f>IFERROR(INDEX(Matriz!$F$10:$F$69,MATCH(LARGE(Matriz!$U$10:$U$69,2),Matriz!$U$10:$U$69,0)),"")</f>
        <v>Podría no existir ningún monitoreo del comportamiento de las cuentas entre la vinculación y la explotación: aprobado el onboarding, ninguna área vuelve a mirar la cuenta hasta que entra en mora.</v>
      </c>
      <c r="D28" s="110"/>
      <c r="E28" s="110"/>
      <c r="F28" s="95" t="str">
        <f>IFERROR(INDEX(Matriz!$B$10:$B$69,MATCH(LARGE(Matriz!$U$10:$U$69,2),Matriz!$U$10:$U$69,0)),"")</f>
        <v>Monitoreo transaccional post-vinculación</v>
      </c>
      <c r="G28" s="96"/>
      <c r="H28" s="31" t="str">
        <f>IFERROR(INDEX(Matriz!$O$10:$O$69,MATCH(LARGE(Matriz!$U$10:$U$69,2),Matriz!$U$10:$U$69,0)),"")</f>
        <v>Crítico</v>
      </c>
      <c r="I28" s="26" t="str">
        <f>IFERROR(INDEX(Matriz!$P$10:$P$69,MATCH(LARGE(Matriz!$U$10:$U$69,2),Matriz!$U$10:$U$69,0)),"")</f>
        <v>Prevención de Fraude</v>
      </c>
      <c r="J28" s="109" t="s">
        <v>684</v>
      </c>
      <c r="K28" s="109"/>
      <c r="L28" s="109"/>
      <c r="M28" s="28">
        <f>SUMPRODUCT(--(Matriz!$F$10:$F$69&lt;&gt;""),--(Matriz!$O$10:$O$69=""))</f>
        <v>0</v>
      </c>
    </row>
    <row r="29" spans="2:16" ht="145.5" customHeight="1" x14ac:dyDescent="0.25">
      <c r="B29" s="24" t="str">
        <f>IFERROR(INDEX(Matriz!$A$10:$A$69,MATCH(LARGE(Matriz!$U$10:$U$69,3),Matriz!$U$10:$U$69,0)),"")</f>
        <v>FS-R001</v>
      </c>
      <c r="C29" s="94" t="str">
        <f>IFERROR(INDEX(Matriz!$F$10:$F$69,MATCH(LARGE(Matriz!$U$10:$U$69,3),Matriz!$U$10:$U$69,0)),"")</f>
        <v>Podría una porción material de la cartera castigada corresponder a fraude por identidad sintética sin que la organización lo sepa, porque las pérdidas se registran y provisionan como incumplimiento crediticio ordinario.</v>
      </c>
      <c r="D29" s="94"/>
      <c r="E29" s="111"/>
      <c r="F29" s="112" t="str">
        <f>IFERROR(INDEX(Matriz!$B$10:$B$69,MATCH(LARGE(Matriz!$U$10:$U$69,3),Matriz!$U$10:$U$69,0)),"")</f>
        <v>Gobierno del programa antifraude</v>
      </c>
      <c r="G29" s="112"/>
      <c r="H29" s="30" t="str">
        <f>IFERROR(INDEX(Matriz!$O$10:$O$69,MATCH(LARGE(Matriz!$U$10:$U$69,3),Matriz!$U$10:$U$69,0)),"")</f>
        <v>Significativo</v>
      </c>
      <c r="I29" s="14" t="str">
        <f>IFERROR(INDEX(Matriz!$P$10:$P$69,MATCH(LARGE(Matriz!$U$10:$U$69,3),Matriz!$U$10:$U$69,0)),"")</f>
        <v>Prevención de Fraude</v>
      </c>
      <c r="J29" s="109" t="s">
        <v>685</v>
      </c>
      <c r="K29" s="109"/>
      <c r="L29" s="109"/>
      <c r="M29" s="28">
        <f>SUMPRODUCT(--(Matriz!$F$10:$F$69&lt;&gt;""),--(((Matriz!$P$10:$P$69="")+(Matriz!$Q$10:$Q$69=""))&gt;0))</f>
        <v>0</v>
      </c>
    </row>
    <row r="30" spans="2:16" ht="129" customHeight="1" x14ac:dyDescent="0.25">
      <c r="B30" s="27" t="str">
        <f>IFERROR(INDEX(Matriz!$A$10:$A$69,MATCH(LARGE(Matriz!$U$10:$U$69,4),Matriz!$U$10:$U$69,0)),"")</f>
        <v>FS-R003</v>
      </c>
      <c r="C30" s="110" t="str">
        <f>IFERROR(INDEX(Matriz!$F$10:$F$69,MATCH(LARGE(Matriz!$U$10:$U$69,4),Matriz!$U$10:$U$69,0)),"")</f>
        <v>Podrían eliminarse verificaciones del onboarding para mejorar la conversión comercial sin evaluar el efecto en fraude, abriendo ventanas que las redes de identidad sintética detectan y explotan en semanas.</v>
      </c>
      <c r="D30" s="110"/>
      <c r="E30" s="110"/>
      <c r="F30" s="91" t="str">
        <f>IFERROR(INDEX(Matriz!$B$10:$B$69,MATCH(LARGE(Matriz!$U$10:$U$69,4),Matriz!$U$10:$U$69,0)),"")</f>
        <v>Gobierno del programa antifraude</v>
      </c>
      <c r="G30" s="92"/>
      <c r="H30" s="31" t="str">
        <f>IFERROR(INDEX(Matriz!$O$10:$O$69,MATCH(LARGE(Matriz!$U$10:$U$69,4),Matriz!$U$10:$U$69,0)),"")</f>
        <v>Significativo</v>
      </c>
      <c r="I30" s="26" t="str">
        <f>IFERROR(INDEX(Matriz!$P$10:$P$69,MATCH(LARGE(Matriz!$U$10:$U$69,4),Matriz!$U$10:$U$69,0)),"")</f>
        <v>Producto</v>
      </c>
      <c r="J30" s="109" t="s">
        <v>678</v>
      </c>
      <c r="K30" s="109"/>
      <c r="L30" s="109"/>
      <c r="M30" s="28">
        <f>SUMPRODUCT(--(Matriz!$S$10:$S$69&lt;&gt;""),--(Matriz!$T$10:$T$69&lt;&gt;""),--(Matriz!$T$10:$T$69&gt;Matriz!$S$10:$S$69))</f>
        <v>0</v>
      </c>
    </row>
    <row r="31" spans="2:16" ht="126.75" customHeight="1" x14ac:dyDescent="0.25">
      <c r="B31" s="24" t="str">
        <f>IFERROR(INDEX(Matriz!$A$10:$A$69,MATCH(LARGE(Matriz!$U$10:$U$69,5),Matriz!$U$10:$U$69,0)),"")</f>
        <v>FS-R005</v>
      </c>
      <c r="C31" s="94" t="str">
        <f>IFERROR(INDEX(Matriz!$F$10:$F$69,MATCH(LARGE(Matriz!$U$10:$U$69,5),Matriz!$U$10:$U$69,0)),"")</f>
        <v>Podrían aprobarse vinculaciones cuyo documento es auténtico y sus datos tienen formato válido, pero cuya combinación (número + nombre + fecha + rostro) no corresponde a ninguna persona real.</v>
      </c>
      <c r="D31" s="94"/>
      <c r="E31" s="111"/>
      <c r="F31" s="108" t="str">
        <f>IFERROR(INDEX(Matriz!$B$10:$B$69,MATCH(LARGE(Matriz!$U$10:$U$69,5),Matriz!$U$10:$U$69,0)),"")</f>
        <v>Onboarding y verificación de identidad</v>
      </c>
      <c r="G31" s="108"/>
      <c r="H31" s="29" t="str">
        <f>IFERROR(INDEX(Matriz!$O$10:$O$69,MATCH(LARGE(Matriz!$U$10:$U$69,5),Matriz!$U$10:$U$69,0)),"")</f>
        <v>Significativo</v>
      </c>
      <c r="I31" s="14" t="str">
        <f>IFERROR(INDEX(Matriz!$P$10:$P$69,MATCH(LARGE(Matriz!$U$10:$U$69,5),Matriz!$U$10:$U$69,0)),"")</f>
        <v>Onboarding / Operaciones</v>
      </c>
      <c r="J31" s="113" t="str">
        <f>IF(SUM(M26:M30)=0,"Información completa","Información pendiente de depurar")</f>
        <v>Información pendiente de depurar</v>
      </c>
      <c r="K31" s="113"/>
      <c r="L31" s="113"/>
      <c r="M31" s="113"/>
    </row>
    <row r="32" spans="2:16" x14ac:dyDescent="0.25">
      <c r="B32" s="15"/>
      <c r="C32" s="15"/>
      <c r="D32" s="15"/>
      <c r="E32" s="15"/>
      <c r="F32" s="15"/>
      <c r="G32" s="15"/>
      <c r="H32" s="39"/>
      <c r="I32" s="15"/>
      <c r="J32" s="15"/>
      <c r="K32" s="15"/>
      <c r="L32" s="15"/>
      <c r="M32" s="15"/>
    </row>
    <row r="33" spans="1:14" ht="21.75" customHeight="1" x14ac:dyDescent="0.25">
      <c r="A33" s="33"/>
      <c r="B33" s="114" t="s">
        <v>686</v>
      </c>
      <c r="C33" s="115"/>
      <c r="D33" s="115"/>
      <c r="E33" s="115"/>
      <c r="F33" s="115"/>
      <c r="G33" s="115"/>
      <c r="H33" s="115"/>
      <c r="I33" s="115"/>
      <c r="J33" s="115"/>
      <c r="K33" s="115"/>
      <c r="L33" s="115"/>
      <c r="M33" s="115"/>
      <c r="N33" s="35"/>
    </row>
    <row r="34" spans="1:14" ht="27" customHeight="1" x14ac:dyDescent="0.25">
      <c r="A34" s="33"/>
      <c r="B34" s="171" t="str">
        <f>IF(COUNTIF(Matriz!$O$10:$O$69,Parámetros!$B$29)&gt;0,"1. Escalar y decidir el tratamiento de los riesgos residuales críticos.","1. Mantener vigilancia sobre los riesgos de mayor exposición residual.")</f>
        <v>1. Escalar y decidir el tratamiento de los riesgos residuales críticos.</v>
      </c>
      <c r="C34" s="172"/>
      <c r="D34" s="172"/>
      <c r="E34" s="172"/>
      <c r="F34" s="172"/>
      <c r="G34" s="172"/>
      <c r="H34" s="172"/>
      <c r="I34" s="172"/>
      <c r="J34" s="172"/>
      <c r="K34" s="172"/>
      <c r="L34" s="172"/>
      <c r="M34" s="173"/>
    </row>
    <row r="35" spans="1:14" ht="27" customHeight="1" x14ac:dyDescent="0.25">
      <c r="A35" s="33"/>
      <c r="B35" s="174" t="str">
        <f>IF(SUMPRODUCT(--(Matriz!$F$10:$F$69&lt;&gt;""),--(Matriz!$R$10:$R$69=""))&gt;0,"2. Asignar fechas de revisión y responsables de seguimiento antes de presentar resultados.","2. Confirmar el cumplimiento oportuno de los planes de tratamiento.")</f>
        <v>2. Asignar fechas de revisión y responsables de seguimiento antes de presentar resultados.</v>
      </c>
      <c r="C35" s="175"/>
      <c r="D35" s="175"/>
      <c r="E35" s="175"/>
      <c r="F35" s="175"/>
      <c r="G35" s="175"/>
      <c r="H35" s="175"/>
      <c r="I35" s="175"/>
      <c r="J35" s="175"/>
      <c r="K35" s="175"/>
      <c r="L35" s="175"/>
      <c r="M35" s="176"/>
    </row>
    <row r="36" spans="1:14" ht="27" customHeight="1" x14ac:dyDescent="0.25">
      <c r="A36" s="33"/>
      <c r="B36" s="177" t="str" cm="1">
        <f t="array" ref="B36">IF(SUMPRODUCT(--(Matriz!$S$10:$S$69&lt;&gt;""),--(Matriz!$T$10:$T$69&lt;&gt;""),--(Matriz!$T$10:$T$69&gt;=Matriz!$S$10:$S$69))&gt;0,"3. Validar con evidencia los controles que no reducen la exposición o presentan inconsistencias.","3. Verificar periódicamente con evidencia la efectividad de los controles.")</f>
        <v>3. Validar con evidencia los controles que no reducen la exposición o presentan inconsistencias.</v>
      </c>
      <c r="C36" s="178"/>
      <c r="D36" s="178"/>
      <c r="E36" s="178"/>
      <c r="F36" s="178"/>
      <c r="G36" s="178"/>
      <c r="H36" s="178"/>
      <c r="I36" s="178"/>
      <c r="J36" s="178"/>
      <c r="K36" s="178"/>
      <c r="L36" s="178"/>
      <c r="M36" s="179"/>
    </row>
    <row r="38" spans="1:14" ht="33" customHeight="1" x14ac:dyDescent="0.25">
      <c r="B38" s="120" t="s">
        <v>687</v>
      </c>
      <c r="C38" s="120"/>
      <c r="D38" s="120"/>
      <c r="E38" s="120"/>
      <c r="F38" s="120"/>
      <c r="G38" s="120"/>
      <c r="H38" s="120"/>
      <c r="I38" s="120"/>
      <c r="J38" s="120"/>
      <c r="K38" s="120"/>
      <c r="L38" s="120"/>
      <c r="M38" s="120"/>
      <c r="N38" s="34"/>
    </row>
    <row r="40" spans="1:14" ht="21.75" customHeight="1" x14ac:dyDescent="0.25">
      <c r="B40" s="103" t="s">
        <v>688</v>
      </c>
      <c r="C40" s="104"/>
      <c r="D40" s="104"/>
      <c r="E40" s="104"/>
      <c r="F40" s="104"/>
      <c r="G40" s="104"/>
      <c r="H40" s="104"/>
      <c r="I40" s="104"/>
      <c r="J40" s="104"/>
      <c r="K40" s="104"/>
      <c r="L40" s="104"/>
      <c r="M40" s="105"/>
    </row>
    <row r="41" spans="1:14" ht="45.75" customHeight="1" x14ac:dyDescent="0.25">
      <c r="B41" s="121" t="s">
        <v>689</v>
      </c>
      <c r="C41" s="121"/>
      <c r="D41" s="121"/>
      <c r="E41" s="121"/>
      <c r="F41" s="121"/>
      <c r="G41" s="121"/>
      <c r="H41" s="121"/>
      <c r="I41" s="121"/>
      <c r="J41" s="121"/>
      <c r="K41" s="121"/>
      <c r="L41" s="121"/>
      <c r="M41" s="121"/>
    </row>
    <row r="61" spans="1:14" ht="15" customHeight="1" x14ac:dyDescent="0.25">
      <c r="A61" s="122" t="s">
        <v>690</v>
      </c>
      <c r="B61" s="122"/>
      <c r="C61" s="122"/>
      <c r="D61" s="122"/>
      <c r="E61" s="122"/>
      <c r="F61" s="122"/>
      <c r="G61" s="122"/>
      <c r="H61" s="122"/>
      <c r="I61" s="122"/>
      <c r="J61" s="122"/>
      <c r="K61" s="122"/>
      <c r="L61" s="122"/>
      <c r="M61" s="122"/>
      <c r="N61" s="122"/>
    </row>
    <row r="62" spans="1:14" ht="15" customHeight="1" x14ac:dyDescent="0.25">
      <c r="A62" s="50"/>
      <c r="B62" s="50"/>
      <c r="C62" s="50"/>
      <c r="D62" s="50"/>
      <c r="E62" s="50"/>
      <c r="F62" s="50"/>
      <c r="G62" s="50"/>
      <c r="H62" s="50"/>
      <c r="I62" s="50"/>
      <c r="J62" s="50"/>
      <c r="K62" s="50"/>
      <c r="L62" s="50"/>
      <c r="M62" s="50"/>
      <c r="N62" s="50"/>
    </row>
    <row r="63" spans="1:14" ht="20.100000000000001" customHeight="1" x14ac:dyDescent="0.25">
      <c r="B63" s="103" t="s">
        <v>691</v>
      </c>
      <c r="C63" s="104"/>
      <c r="D63" s="104"/>
      <c r="E63" s="105"/>
      <c r="F63" s="104" t="s">
        <v>668</v>
      </c>
      <c r="G63" s="104"/>
      <c r="H63" s="103" t="s">
        <v>692</v>
      </c>
      <c r="I63" s="105"/>
    </row>
    <row r="64" spans="1:14" ht="35.1" customHeight="1" x14ac:dyDescent="0.25">
      <c r="B64" s="116" t="str">
        <f>IF(COUNTA(ListaFactores)&gt;=1,INDEX(ListaFactores,1),"")</f>
        <v>Verificación de identidad débil en onboarding</v>
      </c>
      <c r="C64" s="117"/>
      <c r="D64" s="117"/>
      <c r="E64" s="118"/>
      <c r="F64" s="124">
        <f>IF($B64="","",COUNTIFS(Matriz!$E$10:$E$69,$B64,Matriz!$F$10:$F$69,"&lt;&gt;"))</f>
        <v>6</v>
      </c>
      <c r="G64" s="125"/>
      <c r="H64" s="124">
        <f>IF($B64="","",SUMPRODUCT(--(Matriz!$E$10:$E$69=$B64),--(ISNUMBER(Matriz!$T$10:$T$69)),--(Matriz!$T$10:$T$69&gt;=UmbralExposicionAlta)))</f>
        <v>1</v>
      </c>
      <c r="I64" s="125"/>
    </row>
    <row r="65" spans="1:14" ht="35.1" customHeight="1" x14ac:dyDescent="0.25">
      <c r="A65" s="33"/>
      <c r="B65" s="108" t="str">
        <f>IF(COUNTA(ListaFactores)&gt;=2,INDEX(ListaFactores,2),"")</f>
        <v>Sin validación cruzada con fuentes oficiales y burós</v>
      </c>
      <c r="C65" s="108"/>
      <c r="D65" s="108"/>
      <c r="E65" s="119"/>
      <c r="F65" s="124">
        <f>IF($B65="","",COUNTIFS(Matriz!$E$10:$E$69,$B65,Matriz!$F$10:$F$69,"&lt;&gt;"))</f>
        <v>6</v>
      </c>
      <c r="G65" s="125"/>
      <c r="H65" s="124">
        <f>IF($B65="","",SUMPRODUCT(--(Matriz!$E$10:$E$69=$B65),--(ISNUMBER(Matriz!$T$10:$T$69)),--(Matriz!$T$10:$T$69&gt;=UmbralExposicionAlta)))</f>
        <v>2</v>
      </c>
      <c r="I65" s="125"/>
    </row>
    <row r="66" spans="1:14" ht="35.1" customHeight="1" x14ac:dyDescent="0.25">
      <c r="A66" s="33"/>
      <c r="B66" s="108" t="str">
        <f>IF(COUNTA(ListaFactores)&gt;=3,INDEX(ListaFactores,3),"")</f>
        <v>Sin monitoreo de comportamiento post-vinculación</v>
      </c>
      <c r="C66" s="108"/>
      <c r="D66" s="108"/>
      <c r="E66" s="119"/>
      <c r="F66" s="129">
        <f>IF($B66="","",COUNTIFS(Matriz!$E$10:$E$69,$B66,Matriz!$F$10:$F$69,"&lt;&gt;"))</f>
        <v>10</v>
      </c>
      <c r="G66" s="130"/>
      <c r="H66" s="129">
        <f>IF($B66="","",SUMPRODUCT(--(Matriz!$E$10:$E$69=$B66),--(ISNUMBER(Matriz!$T$10:$T$69)),--(Matriz!$T$10:$T$69&gt;=UmbralExposicionAlta)))</f>
        <v>5</v>
      </c>
      <c r="I66" s="130"/>
    </row>
    <row r="67" spans="1:14" ht="35.1" customHeight="1" x14ac:dyDescent="0.25">
      <c r="A67" s="33"/>
      <c r="B67" s="108" t="str">
        <f>IF(COUNTA(ListaFactores)&gt;=4,INDEX(ListaFactores,4),"")</f>
        <v>Modelos antifraude desactualizados o sin ajuste</v>
      </c>
      <c r="C67" s="108"/>
      <c r="D67" s="108"/>
      <c r="E67" s="108"/>
      <c r="F67" s="131">
        <f>IF($B67="","",COUNTIFS(Matriz!$E$10:$E$69,$B67,Matriz!$F$10:$F$69,"&lt;&gt;"))</f>
        <v>9</v>
      </c>
      <c r="G67" s="125"/>
      <c r="H67" s="124">
        <f>IF($B67="","",SUMPRODUCT(--(Matriz!$E$10:$E$69=$B67),--(ISNUMBER(Matriz!$T$10:$T$69)),--(Matriz!$T$10:$T$69&gt;=UmbralExposicionAlta)))</f>
        <v>3</v>
      </c>
      <c r="I67" s="125"/>
    </row>
    <row r="69" spans="1:14" ht="20.100000000000001" customHeight="1" x14ac:dyDescent="0.25">
      <c r="A69" s="122"/>
      <c r="B69" s="123"/>
      <c r="C69" s="123"/>
      <c r="D69" s="123"/>
      <c r="E69" s="123"/>
      <c r="F69" s="123"/>
      <c r="G69" s="123"/>
      <c r="H69" s="123"/>
      <c r="I69" s="123"/>
      <c r="J69" s="123"/>
      <c r="K69" s="123"/>
      <c r="L69" s="123"/>
      <c r="M69" s="123"/>
      <c r="N69" s="123"/>
    </row>
  </sheetData>
  <mergeCells count="74">
    <mergeCell ref="A69:N69"/>
    <mergeCell ref="H67:I67"/>
    <mergeCell ref="B67:E67"/>
    <mergeCell ref="A1:N4"/>
    <mergeCell ref="A6:N6"/>
    <mergeCell ref="A5:N5"/>
    <mergeCell ref="A61:N61"/>
    <mergeCell ref="F63:G63"/>
    <mergeCell ref="F64:G64"/>
    <mergeCell ref="F65:G65"/>
    <mergeCell ref="F66:G66"/>
    <mergeCell ref="F67:G67"/>
    <mergeCell ref="H63:I63"/>
    <mergeCell ref="H64:I64"/>
    <mergeCell ref="H65:I65"/>
    <mergeCell ref="H66:I66"/>
    <mergeCell ref="B63:E63"/>
    <mergeCell ref="B64:E64"/>
    <mergeCell ref="B65:E65"/>
    <mergeCell ref="B66:E66"/>
    <mergeCell ref="B35:M35"/>
    <mergeCell ref="B36:M36"/>
    <mergeCell ref="B38:M38"/>
    <mergeCell ref="B40:M40"/>
    <mergeCell ref="B41:M41"/>
    <mergeCell ref="C31:E31"/>
    <mergeCell ref="F31:G31"/>
    <mergeCell ref="J31:M31"/>
    <mergeCell ref="B33:M33"/>
    <mergeCell ref="B34:M34"/>
    <mergeCell ref="C29:E29"/>
    <mergeCell ref="F29:G29"/>
    <mergeCell ref="J29:L29"/>
    <mergeCell ref="C30:E30"/>
    <mergeCell ref="F30:G30"/>
    <mergeCell ref="J30:L30"/>
    <mergeCell ref="C27:E27"/>
    <mergeCell ref="F27:G27"/>
    <mergeCell ref="J27:L27"/>
    <mergeCell ref="C28:E28"/>
    <mergeCell ref="F28:G28"/>
    <mergeCell ref="J28:L28"/>
    <mergeCell ref="B25:I25"/>
    <mergeCell ref="J25:M25"/>
    <mergeCell ref="C26:E26"/>
    <mergeCell ref="F26:G26"/>
    <mergeCell ref="J26:L26"/>
    <mergeCell ref="B18:D18"/>
    <mergeCell ref="I18:K19"/>
    <mergeCell ref="L18:M19"/>
    <mergeCell ref="B20:G23"/>
    <mergeCell ref="I20:K21"/>
    <mergeCell ref="L20:M21"/>
    <mergeCell ref="I22:K23"/>
    <mergeCell ref="L22:M23"/>
    <mergeCell ref="B14:D14"/>
    <mergeCell ref="I14:K15"/>
    <mergeCell ref="L14:M15"/>
    <mergeCell ref="B15:D15"/>
    <mergeCell ref="B16:D16"/>
    <mergeCell ref="I16:K17"/>
    <mergeCell ref="L16:M17"/>
    <mergeCell ref="B17:D17"/>
    <mergeCell ref="B11:D11"/>
    <mergeCell ref="E11:G11"/>
    <mergeCell ref="H11:J11"/>
    <mergeCell ref="B13:G13"/>
    <mergeCell ref="I13:M13"/>
    <mergeCell ref="B8:D8"/>
    <mergeCell ref="E8:G8"/>
    <mergeCell ref="H8:J8"/>
    <mergeCell ref="B9:D10"/>
    <mergeCell ref="E9:G10"/>
    <mergeCell ref="H9:J10"/>
  </mergeCells>
  <conditionalFormatting sqref="E15:E18">
    <cfRule type="dataBar" priority="5">
      <dataBar>
        <cfvo type="num" val="0"/>
        <cfvo type="max"/>
        <color rgb="FF9DB8D9"/>
      </dataBar>
      <extLst>
        <ext xmlns:x14="http://schemas.microsoft.com/office/spreadsheetml/2009/9/main" uri="{B025F937-C7B1-47D3-B67F-A62EFF666E3E}">
          <x14:id>{E74D80DB-CA44-4353-8444-D219D830E08E}</x14:id>
        </ext>
      </extLst>
    </cfRule>
  </conditionalFormatting>
  <conditionalFormatting sqref="F15:F18">
    <cfRule type="dataBar" priority="6">
      <dataBar>
        <cfvo type="num" val="0"/>
        <cfvo type="max"/>
        <color rgb="FF638EC6"/>
      </dataBar>
      <extLst>
        <ext xmlns:x14="http://schemas.microsoft.com/office/spreadsheetml/2009/9/main" uri="{B025F937-C7B1-47D3-B67F-A62EFF666E3E}">
          <x14:id>{E19450CF-9FF2-4838-8DB7-967238F62C95}</x14:id>
        </ext>
      </extLst>
    </cfRule>
  </conditionalFormatting>
  <conditionalFormatting sqref="H27:H31">
    <cfRule type="expression" dxfId="2" priority="7">
      <formula>H27="Crítico"</formula>
    </cfRule>
    <cfRule type="expression" dxfId="1" priority="8">
      <formula>H27="Significativo"</formula>
    </cfRule>
    <cfRule type="expression" dxfId="0" priority="9">
      <formula>H27="Moderado"</formula>
    </cfRule>
  </conditionalFormatting>
  <pageMargins left="0.75" right="0.75" top="1" bottom="1" header="0.511811023622047" footer="0.511811023622047"/>
  <pageSetup paperSize="9" orientation="portrait" horizontalDpi="300" verticalDpi="300"/>
  <headerFooter>
    <oddFooter>&amp;L&amp;"Arial,Regular"&amp;8Matriz de riesgos de fraude por identidad sintética en fintech | © 2026 Auditool | www.auditool.org&amp;R&amp;"Arial,Regular"&amp;8Página &amp;P de &amp;N</oddFooter>
  </headerFooter>
  <drawing r:id="rId1"/>
  <extLst>
    <ext xmlns:x14="http://schemas.microsoft.com/office/spreadsheetml/2009/9/main" uri="{78C0D931-6437-407d-A8EE-F0AAD7539E65}">
      <x14:conditionalFormattings>
        <x14:conditionalFormatting xmlns:xm="http://schemas.microsoft.com/office/excel/2006/main">
          <x14:cfRule type="dataBar" id="{E74D80DB-CA44-4353-8444-D219D830E08E}">
            <x14:dataBar axisPosition="none">
              <x14:cfvo type="num">
                <xm:f>0</xm:f>
              </x14:cfvo>
              <x14:cfvo type="max"/>
              <x14:negativeFillColor rgb="FF9DB8D9"/>
            </x14:dataBar>
          </x14:cfRule>
          <xm:sqref>E15:E18</xm:sqref>
        </x14:conditionalFormatting>
        <x14:conditionalFormatting xmlns:xm="http://schemas.microsoft.com/office/excel/2006/main">
          <x14:cfRule type="dataBar" id="{E19450CF-9FF2-4838-8DB7-967238F62C95}">
            <x14:dataBar axisPosition="none">
              <x14:cfvo type="num">
                <xm:f>0</xm:f>
              </x14:cfvo>
              <x14:cfvo type="max"/>
              <x14:negativeFillColor rgb="FF638EC6"/>
            </x14:dataBar>
          </x14:cfRule>
          <xm:sqref>F15:F18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15</vt:i4>
      </vt:variant>
    </vt:vector>
  </HeadingPairs>
  <TitlesOfParts>
    <vt:vector size="19" baseType="lpstr">
      <vt:lpstr>Presentación</vt:lpstr>
      <vt:lpstr>Parámetros</vt:lpstr>
      <vt:lpstr>Matriz</vt:lpstr>
      <vt:lpstr>Dashboard ejecutivo</vt:lpstr>
      <vt:lpstr>EscalaImpactoMatriz</vt:lpstr>
      <vt:lpstr>EscalaProbabilidadMatriz</vt:lpstr>
      <vt:lpstr>ListaImpactos</vt:lpstr>
      <vt:lpstr>ListaNiveles</vt:lpstr>
      <vt:lpstr>ListaProbabilidades</vt:lpstr>
      <vt:lpstr>MatrizCalificacion</vt:lpstr>
      <vt:lpstr>Nivel_Riesgo_1</vt:lpstr>
      <vt:lpstr>Nivel_Riesgo_2</vt:lpstr>
      <vt:lpstr>Nivel_Riesgo_3</vt:lpstr>
      <vt:lpstr>Nivel_Riesgo_4</vt:lpstr>
      <vt:lpstr>PrioridadesNiveles</vt:lpstr>
      <vt:lpstr>Matriz!Títulos_a_imprimir</vt:lpstr>
      <vt:lpstr>UmbralEjecutivoAlto</vt:lpstr>
      <vt:lpstr>UmbralEjecutivoMedio</vt:lpstr>
      <vt:lpstr>UmbralExposicionAlta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riesgos de fraude por identidad sintética en fintech</dc:title>
  <dc:subject/>
  <dc:creator>Auditool</dc:creator>
  <dc:description/>
  <cp:lastModifiedBy>Nilmarieth Sanchez</cp:lastModifiedBy>
  <cp:revision>9</cp:revision>
  <dcterms:created xsi:type="dcterms:W3CDTF">2026-09-01T17:24:21Z</dcterms:created>
  <dcterms:modified xsi:type="dcterms:W3CDTF">2026-09-24T13:45:24Z</dcterms:modified>
  <dc:language>es-CO</dc:language>
</cp:coreProperties>
</file>